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/>
  <mc:AlternateContent xmlns:mc="http://schemas.openxmlformats.org/markup-compatibility/2006">
    <mc:Choice Requires="x15">
      <x15ac:absPath xmlns:x15ac="http://schemas.microsoft.com/office/spreadsheetml/2010/11/ac" url="/Users/richardbeks/Downloads/"/>
    </mc:Choice>
  </mc:AlternateContent>
  <xr:revisionPtr revIDLastSave="0" documentId="13_ncr:1_{69D4E909-BE77-064C-95F6-0DC4CCCA4043}" xr6:coauthVersionLast="47" xr6:coauthVersionMax="47" xr10:uidLastSave="{00000000-0000-0000-0000-000000000000}"/>
  <bookViews>
    <workbookView xWindow="0" yWindow="500" windowWidth="31420" windowHeight="18080" xr2:uid="{00000000-000D-0000-FFFF-FFFF00000000}"/>
  </bookViews>
  <sheets>
    <sheet name="Food Waste Calculator" sheetId="1" r:id="rId1"/>
    <sheet name="Summary of Business Case" sheetId="3" r:id="rId2"/>
    <sheet name="Data Validation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H8" i="1"/>
  <c r="L8" i="1" s="1"/>
  <c r="I8" i="1"/>
  <c r="E8" i="1" s="1"/>
  <c r="J8" i="1" s="1"/>
  <c r="K8" i="1" s="1"/>
  <c r="H9" i="1"/>
  <c r="N9" i="1" s="1"/>
  <c r="I9" i="1"/>
  <c r="H43" i="3"/>
  <c r="H40" i="3"/>
  <c r="A8" i="3"/>
  <c r="D8" i="2"/>
  <c r="C8" i="2"/>
  <c r="B8" i="2"/>
  <c r="L22" i="1"/>
  <c r="J22" i="1"/>
  <c r="K22" i="1" s="1"/>
  <c r="I22" i="1"/>
  <c r="H22" i="1"/>
  <c r="O22" i="1" s="1"/>
  <c r="J21" i="1"/>
  <c r="K21" i="1" s="1"/>
  <c r="I21" i="1"/>
  <c r="H21" i="1"/>
  <c r="L21" i="1" s="1"/>
  <c r="N20" i="1"/>
  <c r="J20" i="1"/>
  <c r="K20" i="1" s="1"/>
  <c r="I20" i="1"/>
  <c r="H20" i="1"/>
  <c r="L20" i="1" s="1"/>
  <c r="O19" i="1"/>
  <c r="J19" i="1"/>
  <c r="K19" i="1" s="1"/>
  <c r="I19" i="1"/>
  <c r="H19" i="1"/>
  <c r="N19" i="1" s="1"/>
  <c r="J18" i="1"/>
  <c r="K18" i="1" s="1"/>
  <c r="I18" i="1"/>
  <c r="H18" i="1"/>
  <c r="O18" i="1" s="1"/>
  <c r="J17" i="1"/>
  <c r="K17" i="1" s="1"/>
  <c r="I17" i="1"/>
  <c r="H17" i="1"/>
  <c r="O17" i="1" s="1"/>
  <c r="J16" i="1"/>
  <c r="K16" i="1" s="1"/>
  <c r="I16" i="1"/>
  <c r="H16" i="1"/>
  <c r="O16" i="1" s="1"/>
  <c r="J15" i="1"/>
  <c r="K15" i="1" s="1"/>
  <c r="I15" i="1"/>
  <c r="H15" i="1"/>
  <c r="O15" i="1" s="1"/>
  <c r="L14" i="1"/>
  <c r="J14" i="1"/>
  <c r="K14" i="1" s="1"/>
  <c r="I14" i="1"/>
  <c r="H14" i="1"/>
  <c r="O14" i="1" s="1"/>
  <c r="O13" i="1"/>
  <c r="N13" i="1"/>
  <c r="L13" i="1"/>
  <c r="J13" i="1"/>
  <c r="K13" i="1" s="1"/>
  <c r="I13" i="1"/>
  <c r="H13" i="1"/>
  <c r="O12" i="1"/>
  <c r="N12" i="1"/>
  <c r="L12" i="1"/>
  <c r="J12" i="1"/>
  <c r="K12" i="1" s="1"/>
  <c r="I12" i="1"/>
  <c r="H12" i="1"/>
  <c r="O11" i="1"/>
  <c r="L11" i="1"/>
  <c r="J11" i="1"/>
  <c r="K11" i="1" s="1"/>
  <c r="I11" i="1"/>
  <c r="E11" i="1" s="1"/>
  <c r="H11" i="1"/>
  <c r="N11" i="1" s="1"/>
  <c r="J10" i="1"/>
  <c r="K10" i="1" s="1"/>
  <c r="I10" i="1"/>
  <c r="H10" i="1"/>
  <c r="O10" i="1" s="1"/>
  <c r="H16" i="3"/>
  <c r="O8" i="1" l="1"/>
  <c r="N8" i="1"/>
  <c r="H46" i="3"/>
  <c r="L9" i="1"/>
  <c r="M8" i="1"/>
  <c r="O9" i="1"/>
  <c r="O23" i="1" s="1"/>
  <c r="E9" i="1"/>
  <c r="J9" i="1" s="1"/>
  <c r="K9" i="1" s="1"/>
  <c r="E16" i="1"/>
  <c r="M22" i="1"/>
  <c r="M12" i="1"/>
  <c r="M11" i="1"/>
  <c r="M21" i="1"/>
  <c r="M14" i="1"/>
  <c r="M20" i="1"/>
  <c r="L15" i="1"/>
  <c r="M15" i="1" s="1"/>
  <c r="E20" i="1"/>
  <c r="O20" i="1"/>
  <c r="N21" i="1"/>
  <c r="E21" i="1"/>
  <c r="O21" i="1"/>
  <c r="N22" i="1"/>
  <c r="E13" i="1"/>
  <c r="N14" i="1"/>
  <c r="L16" i="1"/>
  <c r="M16" i="1" s="1"/>
  <c r="E14" i="1"/>
  <c r="N15" i="1"/>
  <c r="L17" i="1"/>
  <c r="M17" i="1" s="1"/>
  <c r="E22" i="1"/>
  <c r="M13" i="1"/>
  <c r="E19" i="1"/>
  <c r="E12" i="1"/>
  <c r="L10" i="1"/>
  <c r="M10" i="1" s="1"/>
  <c r="E15" i="1"/>
  <c r="N16" i="1"/>
  <c r="L18" i="1"/>
  <c r="M18" i="1" s="1"/>
  <c r="H23" i="1"/>
  <c r="N17" i="1"/>
  <c r="L19" i="1"/>
  <c r="M19" i="1" s="1"/>
  <c r="E17" i="1"/>
  <c r="N18" i="1"/>
  <c r="N10" i="1"/>
  <c r="E10" i="1"/>
  <c r="E18" i="1"/>
  <c r="H32" i="3" l="1"/>
  <c r="J23" i="1"/>
  <c r="H14" i="3" s="1"/>
  <c r="M9" i="1"/>
  <c r="N23" i="1"/>
  <c r="H25" i="3" s="1"/>
  <c r="H27" i="3"/>
  <c r="L23" i="1"/>
  <c r="H30" i="3"/>
  <c r="M23" i="1" l="1"/>
  <c r="H21" i="3" s="1"/>
  <c r="H11" i="3"/>
</calcChain>
</file>

<file path=xl/sharedStrings.xml><?xml version="1.0" encoding="utf-8"?>
<sst xmlns="http://schemas.openxmlformats.org/spreadsheetml/2006/main" count="80" uniqueCount="63">
  <si>
    <t xml:space="preserve"> </t>
  </si>
  <si>
    <t>This calculator helps you to build your food waste business case.</t>
  </si>
  <si>
    <t>How to use it? Just fill in the field under the dark green columns and you'll see your potential savings and the food waste solution we recommend</t>
  </si>
  <si>
    <t>Hotel Name</t>
  </si>
  <si>
    <r>
      <rPr>
        <b/>
        <sz val="20"/>
        <color indexed="10"/>
        <rFont val="Poppins"/>
      </rPr>
      <t xml:space="preserve">Onboarding
</t>
    </r>
    <r>
      <rPr>
        <i/>
        <sz val="11"/>
        <color indexed="10"/>
        <rFont val="Poppins"/>
      </rPr>
      <t>$1045 per kitchen team</t>
    </r>
  </si>
  <si>
    <t>Yes</t>
  </si>
  <si>
    <t>Food waste business case</t>
  </si>
  <si>
    <t xml:space="preserve">Environmental Impact with food waste saving potential </t>
  </si>
  <si>
    <r>
      <rPr>
        <b/>
        <sz val="14"/>
        <color indexed="10"/>
        <rFont val="Poppins"/>
      </rPr>
      <t xml:space="preserve">One or Two year 
</t>
    </r>
    <r>
      <rPr>
        <b/>
        <sz val="14"/>
        <color indexed="10"/>
        <rFont val="Poppins"/>
      </rPr>
      <t xml:space="preserve">contract? 
</t>
    </r>
    <r>
      <rPr>
        <sz val="10"/>
        <color indexed="10"/>
        <rFont val="Poppins"/>
      </rPr>
      <t>*Outside EU only 2-years</t>
    </r>
  </si>
  <si>
    <t>2 Years</t>
  </si>
  <si>
    <r>
      <rPr>
        <b/>
        <sz val="14"/>
        <color indexed="10"/>
        <rFont val="Poppins"/>
      </rPr>
      <t xml:space="preserve">Additional information 
</t>
    </r>
    <r>
      <rPr>
        <b/>
        <i/>
        <sz val="14"/>
        <color indexed="10"/>
        <rFont val="Poppins"/>
      </rPr>
      <t>(you can change this optionally)</t>
    </r>
  </si>
  <si>
    <t>Venue Name</t>
  </si>
  <si>
    <r>
      <rPr>
        <b/>
        <sz val="12"/>
        <color indexed="10"/>
        <rFont val="Poppins"/>
      </rPr>
      <t xml:space="preserve">Yearly F&amp;B Revenue 
</t>
    </r>
    <r>
      <rPr>
        <b/>
        <sz val="12"/>
        <color indexed="10"/>
        <rFont val="Poppins"/>
      </rPr>
      <t xml:space="preserve">per venue 
</t>
    </r>
    <r>
      <rPr>
        <i/>
        <sz val="12"/>
        <color indexed="10"/>
        <rFont val="Poppins"/>
      </rPr>
      <t>($)</t>
    </r>
  </si>
  <si>
    <t>Onboarding Yes</t>
  </si>
  <si>
    <t>Count Orbi's</t>
  </si>
  <si>
    <t>Cost of Kilo Food Waste</t>
  </si>
  <si>
    <t>Number of weeks a location is open per year</t>
  </si>
  <si>
    <r>
      <rPr>
        <b/>
        <sz val="12"/>
        <color indexed="10"/>
        <rFont val="Poppins"/>
      </rPr>
      <t xml:space="preserve">Amount of kgs of waste p/year </t>
    </r>
    <r>
      <rPr>
        <i/>
        <sz val="12"/>
        <color indexed="10"/>
        <rFont val="Poppins"/>
      </rPr>
      <t>(estimation)</t>
    </r>
  </si>
  <si>
    <t xml:space="preserve">
Orbisk Device</t>
  </si>
  <si>
    <r>
      <rPr>
        <b/>
        <sz val="12"/>
        <color indexed="10"/>
        <rFont val="Poppins"/>
      </rPr>
      <t xml:space="preserve">Orbisk Costs per month 
</t>
    </r>
    <r>
      <rPr>
        <i/>
        <sz val="9"/>
        <color indexed="10"/>
        <rFont val="Poppins"/>
      </rPr>
      <t>(quantity discount only on Orbi Full)</t>
    </r>
  </si>
  <si>
    <t>Unit Discount</t>
  </si>
  <si>
    <t>Estimated savings per year
-
30% reduction*</t>
  </si>
  <si>
    <t>Savings-to-
cost ratio</t>
  </si>
  <si>
    <t>CO2 (in KG)
Estimated savings 
per year</t>
  </si>
  <si>
    <t>Liters Water (in millions)
Estimated savings 
per year</t>
  </si>
  <si>
    <t>Fill in venue name</t>
  </si>
  <si>
    <t>Data validations</t>
  </si>
  <si>
    <t>Currency</t>
  </si>
  <si>
    <t>Euro</t>
  </si>
  <si>
    <t>United Arab Emirates Dirham</t>
  </si>
  <si>
    <t>Dollar</t>
  </si>
  <si>
    <t>Exchange rate</t>
  </si>
  <si>
    <t>Symbol</t>
  </si>
  <si>
    <t xml:space="preserve">€ </t>
  </si>
  <si>
    <t>د.إ</t>
  </si>
  <si>
    <t>$</t>
  </si>
  <si>
    <t>Price per Kilo Food  Waste</t>
  </si>
  <si>
    <t>1 yr</t>
  </si>
  <si>
    <t>2 yr</t>
  </si>
  <si>
    <t xml:space="preserve">Quantity </t>
  </si>
  <si>
    <t>Pricing</t>
  </si>
  <si>
    <t>Unit discount</t>
  </si>
  <si>
    <t>Small | &lt; 50 covers</t>
  </si>
  <si>
    <t>Orbi Weight</t>
  </si>
  <si>
    <t>Medium | 50 - 150 covers</t>
  </si>
  <si>
    <t>Orbi Visual</t>
  </si>
  <si>
    <t>Large | &gt; 150 covers</t>
  </si>
  <si>
    <t>Orbi Full</t>
  </si>
  <si>
    <t>7+</t>
  </si>
  <si>
    <t>Food Waste Calculator - Business Case</t>
  </si>
  <si>
    <t>Yearly Saving potential in $</t>
  </si>
  <si>
    <t xml:space="preserve">Total Monthly costs Orbisk </t>
  </si>
  <si>
    <t xml:space="preserve">        This consists of</t>
  </si>
  <si>
    <t>Saving-to-cost Ratio</t>
  </si>
  <si>
    <t xml:space="preserve">Yearly Estimated CO2 savings (KG) </t>
  </si>
  <si>
    <t>That is equivalent to</t>
  </si>
  <si>
    <t xml:space="preserve">Yearly Estimated water savings (L) </t>
  </si>
  <si>
    <t>Calculation based on</t>
  </si>
  <si>
    <t xml:space="preserve">Amount of Venues </t>
  </si>
  <si>
    <t>Total Yearly Revenue</t>
  </si>
  <si>
    <t>Estimated waste in KG</t>
  </si>
  <si>
    <t>Food Waste Calculator Accor</t>
  </si>
  <si>
    <t>Size (select)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</si>
</sst>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$-409]\ #,##0"/>
    <numFmt numFmtId="165" formatCode="[$$-409]\ #,##0.00"/>
    <numFmt numFmtId="166" formatCode="[$€-2]\ #,##0.00"/>
    <numFmt numFmtId="167" formatCode="[$AED]\ #,##0.00"/>
    <numFmt numFmtId="168" formatCode="d&quot;-&quot;m"/>
    <numFmt numFmtId="169" formatCode="[$$-2809]#,##0.00"/>
    <numFmt numFmtId="170" formatCode="[$$-4809]#,##0"/>
  </numFmts>
  <fonts count="44">
    <font>
      <sz val="10"/>
      <color indexed="8"/>
      <name val="Arial"/>
    </font>
    <font>
      <b/>
      <sz val="16"/>
      <color indexed="9"/>
      <name val="Poppins"/>
    </font>
    <font>
      <sz val="11"/>
      <color indexed="8"/>
      <name val="Poppins"/>
    </font>
    <font>
      <sz val="11"/>
      <color indexed="8"/>
      <name val="Arial Rounded"/>
    </font>
    <font>
      <sz val="11"/>
      <color indexed="12"/>
      <name val="Poppins"/>
    </font>
    <font>
      <sz val="11"/>
      <color indexed="8"/>
      <name val="Arial"/>
      <family val="2"/>
    </font>
    <font>
      <b/>
      <sz val="24"/>
      <color indexed="10"/>
      <name val="Poppins"/>
    </font>
    <font>
      <b/>
      <sz val="14"/>
      <color indexed="10"/>
      <name val="Poppins"/>
    </font>
    <font>
      <b/>
      <sz val="14"/>
      <color indexed="13"/>
      <name val="Poppins"/>
    </font>
    <font>
      <b/>
      <sz val="20"/>
      <color indexed="10"/>
      <name val="Poppins"/>
    </font>
    <font>
      <i/>
      <sz val="11"/>
      <color indexed="10"/>
      <name val="Poppins"/>
    </font>
    <font>
      <sz val="10"/>
      <color indexed="10"/>
      <name val="Poppins"/>
    </font>
    <font>
      <b/>
      <i/>
      <sz val="18"/>
      <color indexed="10"/>
      <name val="Poppins"/>
    </font>
    <font>
      <b/>
      <i/>
      <sz val="14"/>
      <color indexed="10"/>
      <name val="Poppins"/>
    </font>
    <font>
      <b/>
      <sz val="12"/>
      <color indexed="10"/>
      <name val="Poppins"/>
    </font>
    <font>
      <i/>
      <sz val="12"/>
      <color indexed="10"/>
      <name val="Poppins"/>
    </font>
    <font>
      <i/>
      <sz val="9"/>
      <color indexed="10"/>
      <name val="Poppins"/>
    </font>
    <font>
      <i/>
      <sz val="11"/>
      <color indexed="8"/>
      <name val="Poppins"/>
    </font>
    <font>
      <sz val="11"/>
      <color indexed="13"/>
      <name val="Poppins"/>
    </font>
    <font>
      <b/>
      <sz val="11"/>
      <color indexed="13"/>
      <name val="Poppins"/>
    </font>
    <font>
      <b/>
      <i/>
      <sz val="12"/>
      <color indexed="13"/>
      <name val="Poppins"/>
    </font>
    <font>
      <b/>
      <sz val="12"/>
      <color indexed="13"/>
      <name val="Poppins"/>
    </font>
    <font>
      <b/>
      <i/>
      <sz val="11"/>
      <color indexed="13"/>
      <name val="Poppins"/>
    </font>
    <font>
      <sz val="11"/>
      <color indexed="8"/>
      <name val="Calibri"/>
      <family val="2"/>
    </font>
    <font>
      <sz val="8"/>
      <color indexed="20"/>
      <name val="Roboto"/>
    </font>
    <font>
      <sz val="10"/>
      <color indexed="8"/>
      <name val="Poppins"/>
    </font>
    <font>
      <b/>
      <sz val="15"/>
      <color indexed="13"/>
      <name val="Poppins"/>
    </font>
    <font>
      <b/>
      <sz val="27"/>
      <color indexed="13"/>
      <name val="Poppins"/>
    </font>
    <font>
      <sz val="18"/>
      <color indexed="13"/>
      <name val="Poppins"/>
    </font>
    <font>
      <sz val="17"/>
      <color indexed="9"/>
      <name val="Poppins"/>
    </font>
    <font>
      <b/>
      <sz val="24"/>
      <color indexed="9"/>
      <name val="Poppins"/>
    </font>
    <font>
      <sz val="10"/>
      <color indexed="23"/>
      <name val="Poppins"/>
    </font>
    <font>
      <sz val="24"/>
      <color indexed="8"/>
      <name val="Poppins"/>
    </font>
    <font>
      <i/>
      <sz val="12"/>
      <color indexed="15"/>
      <name val="Poppins"/>
    </font>
    <font>
      <sz val="12"/>
      <color indexed="15"/>
      <name val="Poppins"/>
    </font>
    <font>
      <sz val="10"/>
      <color indexed="13"/>
      <name val="Poppins"/>
    </font>
    <font>
      <sz val="17"/>
      <color indexed="16"/>
      <name val="Poppins"/>
    </font>
    <font>
      <b/>
      <sz val="24"/>
      <color indexed="16"/>
      <name val="Poppins"/>
    </font>
    <font>
      <i/>
      <sz val="12"/>
      <color indexed="16"/>
      <name val="Poppins"/>
    </font>
    <font>
      <sz val="12"/>
      <color indexed="16"/>
      <name val="Poppins"/>
    </font>
    <font>
      <sz val="10"/>
      <color indexed="16"/>
      <name val="Poppins"/>
    </font>
    <font>
      <b/>
      <sz val="10"/>
      <color indexed="8"/>
      <name val="Poppins"/>
    </font>
    <font>
      <sz val="17"/>
      <color indexed="13"/>
      <name val="Poppins"/>
    </font>
    <font>
      <b/>
      <sz val="24"/>
      <color indexed="13"/>
      <name val="Poppins"/>
    </font>
  </fonts>
  <fills count="12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1"/>
        <bgColor auto="1"/>
      </patternFill>
    </fill>
  </fills>
  <borders count="50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1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1"/>
      </right>
      <top style="thin">
        <color indexed="10"/>
      </top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/>
      <right/>
      <top/>
      <bottom style="medium">
        <color indexed="13"/>
      </bottom>
      <diagonal/>
    </border>
    <border>
      <left/>
      <right/>
      <top style="medium">
        <color indexed="13"/>
      </top>
      <bottom/>
      <diagonal/>
    </border>
    <border>
      <left/>
      <right style="medium">
        <color indexed="13"/>
      </right>
      <top style="medium">
        <color indexed="13"/>
      </top>
      <bottom/>
      <diagonal/>
    </border>
    <border>
      <left style="medium">
        <color indexed="13"/>
      </left>
      <right/>
      <top style="medium">
        <color indexed="13"/>
      </top>
      <bottom/>
      <diagonal/>
    </border>
    <border>
      <left/>
      <right style="medium">
        <color indexed="13"/>
      </right>
      <top/>
      <bottom/>
      <diagonal/>
    </border>
    <border>
      <left style="medium">
        <color indexed="13"/>
      </left>
      <right/>
      <top/>
      <bottom/>
      <diagonal/>
    </border>
    <border>
      <left/>
      <right/>
      <top/>
      <bottom style="hair">
        <color indexed="22"/>
      </bottom>
      <diagonal/>
    </border>
    <border>
      <left/>
      <right style="medium">
        <color indexed="13"/>
      </right>
      <top/>
      <bottom style="hair">
        <color indexed="22"/>
      </bottom>
      <diagonal/>
    </border>
    <border>
      <left style="medium">
        <color indexed="13"/>
      </left>
      <right/>
      <top/>
      <bottom style="hair">
        <color indexed="22"/>
      </bottom>
      <diagonal/>
    </border>
    <border>
      <left/>
      <right/>
      <top style="hair">
        <color indexed="22"/>
      </top>
      <bottom/>
      <diagonal/>
    </border>
    <border>
      <left/>
      <right style="medium">
        <color indexed="13"/>
      </right>
      <top style="hair">
        <color indexed="22"/>
      </top>
      <bottom/>
      <diagonal/>
    </border>
    <border>
      <left style="medium">
        <color indexed="13"/>
      </left>
      <right/>
      <top style="hair">
        <color indexed="22"/>
      </top>
      <bottom/>
      <diagonal/>
    </border>
  </borders>
  <cellStyleXfs count="1">
    <xf numFmtId="0" fontId="0" fillId="0" borderId="0" applyNumberFormat="0" applyFill="0" applyBorder="0" applyProtection="0"/>
  </cellStyleXfs>
  <cellXfs count="189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9" fontId="2" fillId="2" borderId="2" xfId="0" applyNumberFormat="1" applyFont="1" applyFill="1" applyBorder="1" applyAlignment="1">
      <alignment vertical="center"/>
    </xf>
    <xf numFmtId="0" fontId="0" fillId="0" borderId="2" xfId="0" applyBorder="1"/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0" fillId="0" borderId="5" xfId="0" applyBorder="1"/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5" fillId="0" borderId="11" xfId="0" applyFont="1" applyBorder="1"/>
    <xf numFmtId="49" fontId="9" fillId="3" borderId="12" xfId="0" applyNumberFormat="1" applyFont="1" applyFill="1" applyBorder="1" applyAlignment="1">
      <alignment horizontal="center" vertical="center"/>
    </xf>
    <xf numFmtId="49" fontId="9" fillId="3" borderId="12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 wrapText="1"/>
    </xf>
    <xf numFmtId="49" fontId="12" fillId="3" borderId="10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49" fontId="14" fillId="3" borderId="12" xfId="0" applyNumberFormat="1" applyFont="1" applyFill="1" applyBorder="1" applyAlignment="1">
      <alignment horizontal="center" vertical="center" wrapText="1"/>
    </xf>
    <xf numFmtId="49" fontId="14" fillId="4" borderId="12" xfId="0" applyNumberFormat="1" applyFont="1" applyFill="1" applyBorder="1" applyAlignment="1">
      <alignment horizontal="center" vertical="center" wrapText="1"/>
    </xf>
    <xf numFmtId="49" fontId="14" fillId="7" borderId="12" xfId="0" applyNumberFormat="1" applyFont="1" applyFill="1" applyBorder="1" applyAlignment="1">
      <alignment horizontal="center" vertical="center" wrapText="1"/>
    </xf>
    <xf numFmtId="49" fontId="14" fillId="6" borderId="12" xfId="0" applyNumberFormat="1" applyFont="1" applyFill="1" applyBorder="1" applyAlignment="1">
      <alignment horizontal="center" vertical="center" wrapText="1"/>
    </xf>
    <xf numFmtId="49" fontId="14" fillId="6" borderId="16" xfId="0" applyNumberFormat="1" applyFont="1" applyFill="1" applyBorder="1" applyAlignment="1">
      <alignment horizontal="center" vertical="center" wrapText="1"/>
    </xf>
    <xf numFmtId="49" fontId="17" fillId="2" borderId="17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8" fillId="2" borderId="18" xfId="0" applyNumberFormat="1" applyFont="1" applyFill="1" applyBorder="1" applyAlignment="1">
      <alignment horizontal="center" vertical="center"/>
    </xf>
    <xf numFmtId="165" fontId="2" fillId="2" borderId="18" xfId="0" applyNumberFormat="1" applyFont="1" applyFill="1" applyBorder="1" applyAlignment="1">
      <alignment horizontal="center" vertical="center"/>
    </xf>
    <xf numFmtId="0" fontId="2" fillId="2" borderId="18" xfId="0" applyNumberFormat="1" applyFont="1" applyFill="1" applyBorder="1" applyAlignment="1">
      <alignment horizontal="center" vertical="center"/>
    </xf>
    <xf numFmtId="49" fontId="18" fillId="8" borderId="18" xfId="0" applyNumberFormat="1" applyFont="1" applyFill="1" applyBorder="1" applyAlignment="1">
      <alignment horizontal="center" vertical="center"/>
    </xf>
    <xf numFmtId="49" fontId="17" fillId="9" borderId="4" xfId="0" applyNumberFormat="1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/>
    </xf>
    <xf numFmtId="164" fontId="18" fillId="9" borderId="5" xfId="0" applyNumberFormat="1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18" fillId="9" borderId="5" xfId="0" applyNumberFormat="1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/>
    </xf>
    <xf numFmtId="0" fontId="2" fillId="9" borderId="5" xfId="0" applyNumberFormat="1" applyFont="1" applyFill="1" applyBorder="1" applyAlignment="1">
      <alignment horizontal="center" vertical="center"/>
    </xf>
    <xf numFmtId="49" fontId="18" fillId="8" borderId="5" xfId="0" applyNumberFormat="1" applyFont="1" applyFill="1" applyBorder="1" applyAlignment="1">
      <alignment horizontal="center" vertical="center"/>
    </xf>
    <xf numFmtId="49" fontId="17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18" fillId="2" borderId="5" xfId="0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5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0" fillId="10" borderId="24" xfId="0" applyFont="1" applyFill="1" applyBorder="1" applyAlignment="1">
      <alignment horizontal="center" vertical="center"/>
    </xf>
    <xf numFmtId="0" fontId="20" fillId="10" borderId="25" xfId="0" applyFont="1" applyFill="1" applyBorder="1" applyAlignment="1">
      <alignment horizontal="center" vertical="center"/>
    </xf>
    <xf numFmtId="164" fontId="21" fillId="10" borderId="25" xfId="0" applyNumberFormat="1" applyFont="1" applyFill="1" applyBorder="1" applyAlignment="1">
      <alignment vertical="center"/>
    </xf>
    <xf numFmtId="0" fontId="21" fillId="10" borderId="25" xfId="0" applyFont="1" applyFill="1" applyBorder="1" applyAlignment="1">
      <alignment horizontal="center" vertical="center"/>
    </xf>
    <xf numFmtId="3" fontId="21" fillId="10" borderId="25" xfId="0" applyNumberFormat="1" applyFont="1" applyFill="1" applyBorder="1" applyAlignment="1">
      <alignment horizontal="center" vertical="center"/>
    </xf>
    <xf numFmtId="165" fontId="21" fillId="10" borderId="25" xfId="0" applyNumberFormat="1" applyFont="1" applyFill="1" applyBorder="1" applyAlignment="1">
      <alignment horizontal="center" vertical="center"/>
    </xf>
    <xf numFmtId="9" fontId="21" fillId="10" borderId="25" xfId="0" applyNumberFormat="1" applyFont="1" applyFill="1" applyBorder="1" applyAlignment="1">
      <alignment horizontal="center" vertical="center"/>
    </xf>
    <xf numFmtId="164" fontId="21" fillId="10" borderId="25" xfId="0" applyNumberFormat="1" applyFont="1" applyFill="1" applyBorder="1" applyAlignment="1">
      <alignment horizontal="center" vertical="center"/>
    </xf>
    <xf numFmtId="49" fontId="19" fillId="10" borderId="25" xfId="0" applyNumberFormat="1" applyFont="1" applyFill="1" applyBorder="1" applyAlignment="1">
      <alignment horizontal="center" vertical="center"/>
    </xf>
    <xf numFmtId="49" fontId="22" fillId="10" borderId="25" xfId="0" applyNumberFormat="1" applyFont="1" applyFill="1" applyBorder="1" applyAlignment="1">
      <alignment horizontal="center" vertical="center" wrapText="1"/>
    </xf>
    <xf numFmtId="49" fontId="22" fillId="10" borderId="26" xfId="0" applyNumberFormat="1" applyFont="1" applyFill="1" applyBorder="1" applyAlignment="1">
      <alignment horizontal="center" vertical="center" wrapText="1"/>
    </xf>
    <xf numFmtId="49" fontId="0" fillId="0" borderId="27" xfId="0" applyNumberFormat="1" applyBorder="1"/>
    <xf numFmtId="0" fontId="0" fillId="0" borderId="27" xfId="0" applyBorder="1"/>
    <xf numFmtId="49" fontId="0" fillId="0" borderId="28" xfId="0" applyNumberFormat="1" applyBorder="1"/>
    <xf numFmtId="0" fontId="0" fillId="0" borderId="28" xfId="0" applyBorder="1"/>
    <xf numFmtId="0" fontId="0" fillId="0" borderId="29" xfId="0" applyBorder="1" applyAlignment="1">
      <alignment horizontal="left"/>
    </xf>
    <xf numFmtId="49" fontId="0" fillId="0" borderId="29" xfId="0" applyNumberFormat="1" applyBorder="1" applyAlignment="1">
      <alignment horizontal="left"/>
    </xf>
    <xf numFmtId="0" fontId="0" fillId="0" borderId="30" xfId="0" applyBorder="1"/>
    <xf numFmtId="4" fontId="0" fillId="0" borderId="29" xfId="0" applyNumberFormat="1" applyBorder="1" applyAlignment="1">
      <alignment horizontal="left"/>
    </xf>
    <xf numFmtId="49" fontId="0" fillId="0" borderId="29" xfId="0" applyNumberFormat="1" applyBorder="1" applyAlignment="1">
      <alignment horizontal="left" readingOrder="2"/>
    </xf>
    <xf numFmtId="49" fontId="23" fillId="0" borderId="29" xfId="0" applyNumberFormat="1" applyFont="1" applyBorder="1" applyAlignment="1">
      <alignment horizontal="left"/>
    </xf>
    <xf numFmtId="166" fontId="23" fillId="0" borderId="29" xfId="0" applyNumberFormat="1" applyFont="1" applyBorder="1" applyAlignment="1">
      <alignment horizontal="left"/>
    </xf>
    <xf numFmtId="167" fontId="23" fillId="0" borderId="29" xfId="0" applyNumberFormat="1" applyFont="1" applyBorder="1" applyAlignment="1">
      <alignment horizontal="left"/>
    </xf>
    <xf numFmtId="165" fontId="23" fillId="0" borderId="29" xfId="0" applyNumberFormat="1" applyFont="1" applyBorder="1" applyAlignment="1">
      <alignment horizontal="left"/>
    </xf>
    <xf numFmtId="0" fontId="0" fillId="0" borderId="31" xfId="0" applyBorder="1"/>
    <xf numFmtId="49" fontId="0" fillId="0" borderId="32" xfId="0" applyNumberFormat="1" applyBorder="1"/>
    <xf numFmtId="49" fontId="0" fillId="0" borderId="29" xfId="0" applyNumberFormat="1" applyBorder="1"/>
    <xf numFmtId="0" fontId="0" fillId="0" borderId="29" xfId="0" applyNumberFormat="1" applyBorder="1" applyAlignment="1">
      <alignment horizontal="left"/>
    </xf>
    <xf numFmtId="3" fontId="0" fillId="0" borderId="27" xfId="0" applyNumberFormat="1" applyBorder="1"/>
    <xf numFmtId="0" fontId="0" fillId="0" borderId="27" xfId="0" applyNumberFormat="1" applyBorder="1"/>
    <xf numFmtId="49" fontId="0" fillId="0" borderId="33" xfId="0" applyNumberFormat="1" applyBorder="1"/>
    <xf numFmtId="168" fontId="0" fillId="0" borderId="27" xfId="0" applyNumberFormat="1" applyBorder="1"/>
    <xf numFmtId="9" fontId="0" fillId="0" borderId="27" xfId="0" applyNumberFormat="1" applyBorder="1"/>
    <xf numFmtId="0" fontId="0" fillId="0" borderId="34" xfId="0" applyBorder="1"/>
    <xf numFmtId="0" fontId="0" fillId="0" borderId="35" xfId="0" applyBorder="1"/>
    <xf numFmtId="0" fontId="24" fillId="0" borderId="5" xfId="0" applyFont="1" applyBorder="1"/>
    <xf numFmtId="0" fontId="0" fillId="0" borderId="36" xfId="0" applyBorder="1"/>
    <xf numFmtId="4" fontId="0" fillId="0" borderId="27" xfId="0" applyNumberFormat="1" applyBorder="1"/>
    <xf numFmtId="0" fontId="0" fillId="0" borderId="37" xfId="0" applyBorder="1"/>
    <xf numFmtId="0" fontId="25" fillId="0" borderId="27" xfId="0" applyFont="1" applyBorder="1" applyAlignment="1">
      <alignment horizontal="right"/>
    </xf>
    <xf numFmtId="0" fontId="26" fillId="0" borderId="27" xfId="0" applyFont="1" applyBorder="1" applyAlignment="1">
      <alignment horizontal="right"/>
    </xf>
    <xf numFmtId="9" fontId="25" fillId="0" borderId="27" xfId="0" applyNumberFormat="1" applyFont="1" applyBorder="1" applyAlignment="1">
      <alignment horizontal="right"/>
    </xf>
    <xf numFmtId="0" fontId="25" fillId="11" borderId="1" xfId="0" applyFont="1" applyFill="1" applyBorder="1"/>
    <xf numFmtId="0" fontId="25" fillId="11" borderId="2" xfId="0" applyFont="1" applyFill="1" applyBorder="1"/>
    <xf numFmtId="0" fontId="25" fillId="0" borderId="2" xfId="0" applyFont="1" applyBorder="1"/>
    <xf numFmtId="0" fontId="25" fillId="0" borderId="3" xfId="0" applyFont="1" applyBorder="1"/>
    <xf numFmtId="0" fontId="25" fillId="11" borderId="4" xfId="0" applyFont="1" applyFill="1" applyBorder="1"/>
    <xf numFmtId="0" fontId="25" fillId="11" borderId="5" xfId="0" applyFont="1" applyFill="1" applyBorder="1"/>
    <xf numFmtId="0" fontId="25" fillId="0" borderId="5" xfId="0" applyFont="1" applyBorder="1"/>
    <xf numFmtId="0" fontId="25" fillId="0" borderId="6" xfId="0" applyFont="1" applyBorder="1"/>
    <xf numFmtId="0" fontId="25" fillId="11" borderId="38" xfId="0" applyFont="1" applyFill="1" applyBorder="1"/>
    <xf numFmtId="0" fontId="25" fillId="11" borderId="39" xfId="0" applyFont="1" applyFill="1" applyBorder="1"/>
    <xf numFmtId="0" fontId="25" fillId="11" borderId="39" xfId="0" applyFont="1" applyFill="1" applyBorder="1" applyAlignment="1">
      <alignment vertical="center"/>
    </xf>
    <xf numFmtId="0" fontId="25" fillId="11" borderId="40" xfId="0" applyFont="1" applyFill="1" applyBorder="1" applyAlignment="1">
      <alignment vertical="center"/>
    </xf>
    <xf numFmtId="0" fontId="25" fillId="11" borderId="41" xfId="0" applyFont="1" applyFill="1" applyBorder="1" applyAlignment="1">
      <alignment vertical="center"/>
    </xf>
    <xf numFmtId="49" fontId="29" fillId="11" borderId="5" xfId="0" applyNumberFormat="1" applyFont="1" applyFill="1" applyBorder="1" applyAlignment="1">
      <alignment vertical="center"/>
    </xf>
    <xf numFmtId="0" fontId="25" fillId="11" borderId="5" xfId="0" applyFont="1" applyFill="1" applyBorder="1" applyAlignment="1">
      <alignment vertical="center"/>
    </xf>
    <xf numFmtId="0" fontId="25" fillId="11" borderId="42" xfId="0" applyFont="1" applyFill="1" applyBorder="1" applyAlignment="1">
      <alignment vertical="center"/>
    </xf>
    <xf numFmtId="164" fontId="30" fillId="11" borderId="43" xfId="0" applyNumberFormat="1" applyFont="1" applyFill="1" applyBorder="1" applyAlignment="1">
      <alignment vertical="center"/>
    </xf>
    <xf numFmtId="0" fontId="25" fillId="11" borderId="44" xfId="0" applyFont="1" applyFill="1" applyBorder="1"/>
    <xf numFmtId="0" fontId="31" fillId="11" borderId="44" xfId="0" applyFont="1" applyFill="1" applyBorder="1" applyAlignment="1">
      <alignment vertical="center"/>
    </xf>
    <xf numFmtId="0" fontId="25" fillId="11" borderId="44" xfId="0" applyFont="1" applyFill="1" applyBorder="1" applyAlignment="1">
      <alignment vertical="center"/>
    </xf>
    <xf numFmtId="0" fontId="25" fillId="11" borderId="45" xfId="0" applyFont="1" applyFill="1" applyBorder="1" applyAlignment="1">
      <alignment vertical="center"/>
    </xf>
    <xf numFmtId="0" fontId="32" fillId="11" borderId="46" xfId="0" applyFont="1" applyFill="1" applyBorder="1" applyAlignment="1">
      <alignment vertical="center"/>
    </xf>
    <xf numFmtId="0" fontId="25" fillId="11" borderId="47" xfId="0" applyFont="1" applyFill="1" applyBorder="1"/>
    <xf numFmtId="0" fontId="25" fillId="11" borderId="47" xfId="0" applyFont="1" applyFill="1" applyBorder="1" applyAlignment="1">
      <alignment vertical="center"/>
    </xf>
    <xf numFmtId="0" fontId="25" fillId="11" borderId="48" xfId="0" applyFont="1" applyFill="1" applyBorder="1" applyAlignment="1">
      <alignment vertical="center"/>
    </xf>
    <xf numFmtId="0" fontId="32" fillId="11" borderId="49" xfId="0" applyFont="1" applyFill="1" applyBorder="1" applyAlignment="1">
      <alignment vertical="center"/>
    </xf>
    <xf numFmtId="165" fontId="30" fillId="11" borderId="43" xfId="0" applyNumberFormat="1" applyFont="1" applyFill="1" applyBorder="1" applyAlignment="1">
      <alignment vertical="center"/>
    </xf>
    <xf numFmtId="0" fontId="29" fillId="11" borderId="5" xfId="0" applyFont="1" applyFill="1" applyBorder="1" applyAlignment="1">
      <alignment vertical="center"/>
    </xf>
    <xf numFmtId="0" fontId="33" fillId="11" borderId="5" xfId="0" applyFont="1" applyFill="1" applyBorder="1" applyAlignment="1">
      <alignment vertical="center"/>
    </xf>
    <xf numFmtId="0" fontId="34" fillId="11" borderId="43" xfId="0" applyFont="1" applyFill="1" applyBorder="1" applyAlignment="1">
      <alignment horizontal="right" vertical="center"/>
    </xf>
    <xf numFmtId="49" fontId="33" fillId="11" borderId="5" xfId="0" applyNumberFormat="1" applyFont="1" applyFill="1" applyBorder="1" applyAlignment="1">
      <alignment vertical="center"/>
    </xf>
    <xf numFmtId="49" fontId="34" fillId="11" borderId="43" xfId="0" applyNumberFormat="1" applyFont="1" applyFill="1" applyBorder="1" applyAlignment="1">
      <alignment horizontal="right" vertical="center"/>
    </xf>
    <xf numFmtId="0" fontId="35" fillId="11" borderId="48" xfId="0" applyFont="1" applyFill="1" applyBorder="1" applyAlignment="1">
      <alignment vertical="center"/>
    </xf>
    <xf numFmtId="0" fontId="25" fillId="11" borderId="49" xfId="0" applyFont="1" applyFill="1" applyBorder="1"/>
    <xf numFmtId="0" fontId="30" fillId="11" borderId="43" xfId="0" applyFont="1" applyFill="1" applyBorder="1" applyAlignment="1">
      <alignment horizontal="right" vertical="center"/>
    </xf>
    <xf numFmtId="49" fontId="36" fillId="11" borderId="5" xfId="0" applyNumberFormat="1" applyFont="1" applyFill="1" applyBorder="1" applyAlignment="1">
      <alignment vertical="center"/>
    </xf>
    <xf numFmtId="49" fontId="37" fillId="11" borderId="43" xfId="0" applyNumberFormat="1" applyFont="1" applyFill="1" applyBorder="1" applyAlignment="1">
      <alignment horizontal="right" vertical="center"/>
    </xf>
    <xf numFmtId="0" fontId="36" fillId="11" borderId="5" xfId="0" applyFont="1" applyFill="1" applyBorder="1" applyAlignment="1">
      <alignment vertical="center"/>
    </xf>
    <xf numFmtId="0" fontId="37" fillId="11" borderId="43" xfId="0" applyFont="1" applyFill="1" applyBorder="1" applyAlignment="1">
      <alignment horizontal="right" vertical="center"/>
    </xf>
    <xf numFmtId="49" fontId="38" fillId="11" borderId="5" xfId="0" applyNumberFormat="1" applyFont="1" applyFill="1" applyBorder="1" applyAlignment="1">
      <alignment vertical="center"/>
    </xf>
    <xf numFmtId="49" fontId="39" fillId="11" borderId="43" xfId="0" applyNumberFormat="1" applyFont="1" applyFill="1" applyBorder="1" applyAlignment="1">
      <alignment horizontal="right" vertical="center"/>
    </xf>
    <xf numFmtId="0" fontId="40" fillId="11" borderId="47" xfId="0" applyFont="1" applyFill="1" applyBorder="1" applyAlignment="1">
      <alignment vertical="center"/>
    </xf>
    <xf numFmtId="0" fontId="31" fillId="11" borderId="44" xfId="0" applyFont="1" applyFill="1" applyBorder="1"/>
    <xf numFmtId="0" fontId="25" fillId="11" borderId="45" xfId="0" applyFont="1" applyFill="1" applyBorder="1"/>
    <xf numFmtId="0" fontId="25" fillId="11" borderId="46" xfId="0" applyFont="1" applyFill="1" applyBorder="1"/>
    <xf numFmtId="0" fontId="25" fillId="11" borderId="40" xfId="0" applyFont="1" applyFill="1" applyBorder="1"/>
    <xf numFmtId="0" fontId="41" fillId="11" borderId="41" xfId="0" applyFont="1" applyFill="1" applyBorder="1"/>
    <xf numFmtId="49" fontId="42" fillId="11" borderId="5" xfId="0" applyNumberFormat="1" applyFont="1" applyFill="1" applyBorder="1" applyAlignment="1">
      <alignment vertical="center"/>
    </xf>
    <xf numFmtId="0" fontId="35" fillId="11" borderId="5" xfId="0" applyFont="1" applyFill="1" applyBorder="1" applyAlignment="1">
      <alignment vertical="center"/>
    </xf>
    <xf numFmtId="0" fontId="35" fillId="11" borderId="42" xfId="0" applyFont="1" applyFill="1" applyBorder="1" applyAlignment="1">
      <alignment vertical="center"/>
    </xf>
    <xf numFmtId="0" fontId="43" fillId="11" borderId="43" xfId="0" applyNumberFormat="1" applyFont="1" applyFill="1" applyBorder="1" applyAlignment="1">
      <alignment vertical="center"/>
    </xf>
    <xf numFmtId="0" fontId="35" fillId="11" borderId="44" xfId="0" applyFont="1" applyFill="1" applyBorder="1" applyAlignment="1">
      <alignment vertical="center"/>
    </xf>
    <xf numFmtId="0" fontId="35" fillId="11" borderId="45" xfId="0" applyFont="1" applyFill="1" applyBorder="1" applyAlignment="1">
      <alignment vertical="center"/>
    </xf>
    <xf numFmtId="0" fontId="43" fillId="11" borderId="46" xfId="0" applyFont="1" applyFill="1" applyBorder="1" applyAlignment="1">
      <alignment vertical="center"/>
    </xf>
    <xf numFmtId="0" fontId="35" fillId="11" borderId="47" xfId="0" applyFont="1" applyFill="1" applyBorder="1" applyAlignment="1">
      <alignment vertical="center"/>
    </xf>
    <xf numFmtId="0" fontId="43" fillId="11" borderId="49" xfId="0" applyFont="1" applyFill="1" applyBorder="1" applyAlignment="1">
      <alignment vertical="center"/>
    </xf>
    <xf numFmtId="164" fontId="43" fillId="11" borderId="43" xfId="0" applyNumberFormat="1" applyFont="1" applyFill="1" applyBorder="1" applyAlignment="1">
      <alignment vertical="center"/>
    </xf>
    <xf numFmtId="49" fontId="43" fillId="11" borderId="43" xfId="0" applyNumberFormat="1" applyFont="1" applyFill="1" applyBorder="1" applyAlignment="1">
      <alignment horizontal="right" vertical="center"/>
    </xf>
    <xf numFmtId="0" fontId="25" fillId="0" borderId="4" xfId="0" applyFont="1" applyBorder="1"/>
    <xf numFmtId="0" fontId="25" fillId="0" borderId="24" xfId="0" applyFont="1" applyBorder="1"/>
    <xf numFmtId="0" fontId="25" fillId="0" borderId="25" xfId="0" applyFont="1" applyBorder="1"/>
    <xf numFmtId="0" fontId="25" fillId="0" borderId="26" xfId="0" applyFont="1" applyBorder="1"/>
    <xf numFmtId="49" fontId="6" fillId="3" borderId="9" xfId="0" applyNumberFormat="1" applyFont="1" applyFill="1" applyBorder="1" applyAlignment="1">
      <alignment horizontal="center" vertical="center"/>
    </xf>
    <xf numFmtId="0" fontId="0" fillId="0" borderId="10" xfId="0" applyBorder="1"/>
    <xf numFmtId="49" fontId="7" fillId="5" borderId="9" xfId="0" applyNumberFormat="1" applyFont="1" applyFill="1" applyBorder="1" applyAlignment="1">
      <alignment horizontal="center" vertical="center"/>
    </xf>
    <xf numFmtId="0" fontId="0" fillId="0" borderId="14" xfId="0" applyBorder="1"/>
    <xf numFmtId="49" fontId="7" fillId="6" borderId="9" xfId="0" applyNumberFormat="1" applyFont="1" applyFill="1" applyBorder="1" applyAlignment="1">
      <alignment horizontal="center" vertical="center" wrapText="1"/>
    </xf>
    <xf numFmtId="0" fontId="0" fillId="0" borderId="15" xfId="0" applyBorder="1"/>
    <xf numFmtId="49" fontId="7" fillId="4" borderId="9" xfId="0" applyNumberFormat="1" applyFont="1" applyFill="1" applyBorder="1" applyAlignment="1">
      <alignment horizontal="center" vertical="center" wrapText="1"/>
    </xf>
    <xf numFmtId="49" fontId="27" fillId="11" borderId="4" xfId="0" applyNumberFormat="1" applyFont="1" applyFill="1" applyBorder="1" applyAlignment="1">
      <alignment horizontal="center"/>
    </xf>
    <xf numFmtId="0" fontId="0" fillId="0" borderId="5" xfId="0" applyBorder="1"/>
    <xf numFmtId="49" fontId="28" fillId="11" borderId="4" xfId="0" applyNumberFormat="1" applyFont="1" applyFill="1" applyBorder="1" applyAlignment="1">
      <alignment horizontal="center"/>
    </xf>
    <xf numFmtId="1" fontId="19" fillId="8" borderId="19" xfId="0" applyNumberFormat="1" applyFont="1" applyFill="1" applyBorder="1" applyAlignment="1">
      <alignment horizontal="center" vertical="center"/>
    </xf>
    <xf numFmtId="1" fontId="18" fillId="2" borderId="20" xfId="0" applyNumberFormat="1" applyFont="1" applyFill="1" applyBorder="1" applyAlignment="1">
      <alignment horizontal="center" vertical="center"/>
    </xf>
    <xf numFmtId="1" fontId="18" fillId="2" borderId="15" xfId="0" applyNumberFormat="1" applyFont="1" applyFill="1" applyBorder="1" applyAlignment="1">
      <alignment horizontal="center" vertical="center"/>
    </xf>
    <xf numFmtId="1" fontId="19" fillId="8" borderId="21" xfId="0" applyNumberFormat="1" applyFont="1" applyFill="1" applyBorder="1" applyAlignment="1">
      <alignment horizontal="center" vertical="center"/>
    </xf>
    <xf numFmtId="1" fontId="18" fillId="2" borderId="22" xfId="0" applyNumberFormat="1" applyFont="1" applyFill="1" applyBorder="1" applyAlignment="1">
      <alignment horizontal="center" vertical="center"/>
    </xf>
    <xf numFmtId="1" fontId="18" fillId="2" borderId="23" xfId="0" applyNumberFormat="1" applyFont="1" applyFill="1" applyBorder="1" applyAlignment="1">
      <alignment horizontal="center" vertical="center"/>
    </xf>
    <xf numFmtId="1" fontId="18" fillId="8" borderId="18" xfId="0" applyNumberFormat="1" applyFont="1" applyFill="1" applyBorder="1" applyAlignment="1">
      <alignment horizontal="center" vertical="center"/>
    </xf>
    <xf numFmtId="1" fontId="18" fillId="8" borderId="5" xfId="0" applyNumberFormat="1" applyFont="1" applyFill="1" applyBorder="1" applyAlignment="1">
      <alignment horizontal="center" vertical="center"/>
    </xf>
    <xf numFmtId="169" fontId="18" fillId="8" borderId="18" xfId="0" applyNumberFormat="1" applyFont="1" applyFill="1" applyBorder="1" applyAlignment="1">
      <alignment horizontal="center" vertical="center"/>
    </xf>
    <xf numFmtId="169" fontId="18" fillId="8" borderId="5" xfId="0" applyNumberFormat="1" applyFont="1" applyFill="1" applyBorder="1" applyAlignment="1">
      <alignment horizontal="center" vertical="center"/>
    </xf>
    <xf numFmtId="170" fontId="19" fillId="8" borderId="18" xfId="0" applyNumberFormat="1" applyFont="1" applyFill="1" applyBorder="1" applyAlignment="1">
      <alignment horizontal="center" vertical="center"/>
    </xf>
    <xf numFmtId="170" fontId="19" fillId="8" borderId="5" xfId="0" applyNumberFormat="1" applyFont="1" applyFill="1" applyBorder="1" applyAlignment="1">
      <alignment horizontal="center" vertical="center"/>
    </xf>
    <xf numFmtId="9" fontId="19" fillId="8" borderId="18" xfId="0" applyNumberFormat="1" applyFont="1" applyFill="1" applyBorder="1" applyAlignment="1">
      <alignment horizontal="center" vertical="center"/>
    </xf>
    <xf numFmtId="9" fontId="19" fillId="8" borderId="5" xfId="0" applyNumberFormat="1" applyFont="1" applyFill="1" applyBorder="1" applyAlignment="1">
      <alignment horizontal="center" vertical="center"/>
    </xf>
    <xf numFmtId="1" fontId="30" fillId="11" borderId="43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499F19"/>
      <rgbColor rgb="FFFFFFFF"/>
      <rgbColor rgb="FFAAAAAA"/>
      <rgbColor rgb="FFFF0000"/>
      <rgbColor rgb="FF255653"/>
      <rgbColor rgb="FFEBA21B"/>
      <rgbColor rgb="FF4C994A"/>
      <rgbColor rgb="FFF87C40"/>
      <rgbColor rgb="FFBFD6B1"/>
      <rgbColor rgb="FFF3F3F3"/>
      <rgbColor rgb="FF93C47D"/>
      <rgbColor rgb="FF202124"/>
      <rgbColor rgb="FFFAF6EB"/>
      <rgbColor rgb="FF205552"/>
      <rgbColor rgb="FF1C4587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1</xdr:row>
      <xdr:rowOff>123825</xdr:rowOff>
    </xdr:from>
    <xdr:to>
      <xdr:col>10</xdr:col>
      <xdr:colOff>466725</xdr:colOff>
      <xdr:row>3</xdr:row>
      <xdr:rowOff>895350</xdr:rowOff>
    </xdr:to>
    <xdr:pic>
      <xdr:nvPicPr>
        <xdr:cNvPr id="2" name="Imageimage1.png" descr="Image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90575" y="514350"/>
          <a:ext cx="1657350" cy="16097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0</xdr:row>
      <xdr:rowOff>285750</xdr:rowOff>
    </xdr:from>
    <xdr:to>
      <xdr:col>7</xdr:col>
      <xdr:colOff>1584325</xdr:colOff>
      <xdr:row>2</xdr:row>
      <xdr:rowOff>152400</xdr:rowOff>
    </xdr:to>
    <xdr:pic>
      <xdr:nvPicPr>
        <xdr:cNvPr id="4" name="Imageimage2.png" descr="Imageimage2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24300" y="285750"/>
          <a:ext cx="3324225" cy="8096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showGridLines="0" tabSelected="1" zoomScale="80" zoomScaleNormal="80" workbookViewId="0">
      <selection activeCell="I4" sqref="I4"/>
    </sheetView>
  </sheetViews>
  <sheetFormatPr baseColWidth="10" defaultColWidth="12.5" defaultRowHeight="15" customHeight="1"/>
  <cols>
    <col min="1" max="1" width="40.33203125" style="1" customWidth="1"/>
    <col min="2" max="2" width="30.5" style="1" customWidth="1"/>
    <col min="3" max="3" width="31" style="1" customWidth="1"/>
    <col min="4" max="5" width="12.5" style="1" hidden="1" customWidth="1"/>
    <col min="6" max="6" width="22.1640625" style="1" hidden="1" customWidth="1"/>
    <col min="7" max="7" width="16.5" style="1" hidden="1" customWidth="1"/>
    <col min="8" max="8" width="18.5" style="1" customWidth="1"/>
    <col min="9" max="9" width="17.6640625" style="1" customWidth="1"/>
    <col min="10" max="13" width="16" style="1" customWidth="1"/>
    <col min="14" max="15" width="24.5" style="1" customWidth="1"/>
    <col min="16" max="16" width="12.5" style="1" customWidth="1"/>
    <col min="17" max="16384" width="12.5" style="1"/>
  </cols>
  <sheetData>
    <row r="1" spans="1:15" ht="30.75" customHeight="1">
      <c r="A1" s="2" t="s">
        <v>61</v>
      </c>
      <c r="B1" s="3"/>
      <c r="C1" s="4" t="s">
        <v>0</v>
      </c>
      <c r="D1" s="5"/>
      <c r="E1" s="5"/>
      <c r="F1" s="5"/>
      <c r="G1" s="5"/>
      <c r="H1" s="5"/>
      <c r="I1" s="5"/>
      <c r="J1" s="6"/>
      <c r="K1" s="5"/>
      <c r="L1" s="7"/>
      <c r="M1" s="7"/>
      <c r="N1" s="8"/>
      <c r="O1" s="9"/>
    </row>
    <row r="2" spans="1:15" ht="32.25" customHeight="1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2"/>
      <c r="K2" s="12"/>
      <c r="L2" s="13"/>
      <c r="M2" s="13"/>
      <c r="N2" s="14"/>
      <c r="O2" s="15"/>
    </row>
    <row r="3" spans="1:15" ht="33.75" customHeight="1">
      <c r="A3" s="16" t="s">
        <v>2</v>
      </c>
      <c r="B3" s="17"/>
      <c r="C3" s="17"/>
      <c r="D3" s="11"/>
      <c r="E3" s="11"/>
      <c r="F3" s="11"/>
      <c r="G3" s="11"/>
      <c r="H3" s="11"/>
      <c r="I3" s="11"/>
      <c r="J3" s="12"/>
      <c r="K3" s="12"/>
      <c r="L3" s="13"/>
      <c r="M3" s="13"/>
      <c r="N3" s="14"/>
      <c r="O3" s="15"/>
    </row>
    <row r="4" spans="1:15" ht="71.25" customHeight="1">
      <c r="A4" s="164" t="s">
        <v>3</v>
      </c>
      <c r="B4" s="165"/>
      <c r="C4" s="165"/>
      <c r="D4" s="18"/>
      <c r="E4" s="18"/>
      <c r="F4" s="18"/>
      <c r="G4" s="18"/>
      <c r="H4" s="19"/>
      <c r="I4" s="20"/>
      <c r="J4" s="19"/>
      <c r="K4" s="19"/>
      <c r="L4" s="21"/>
      <c r="M4" s="22"/>
      <c r="N4" s="23"/>
      <c r="O4" s="24"/>
    </row>
    <row r="5" spans="1:15" ht="66.75" customHeight="1">
      <c r="A5" s="26" t="s">
        <v>4</v>
      </c>
      <c r="B5" s="25" t="s">
        <v>5</v>
      </c>
      <c r="C5" s="27"/>
      <c r="D5" s="28"/>
      <c r="E5" s="28"/>
      <c r="F5" s="28"/>
      <c r="G5" s="29"/>
      <c r="H5" s="166" t="s">
        <v>6</v>
      </c>
      <c r="I5" s="165"/>
      <c r="J5" s="165"/>
      <c r="K5" s="165"/>
      <c r="L5" s="165"/>
      <c r="M5" s="167"/>
      <c r="N5" s="168" t="s">
        <v>7</v>
      </c>
      <c r="O5" s="169"/>
    </row>
    <row r="6" spans="1:15" ht="74.25" hidden="1" customHeight="1">
      <c r="A6" s="30" t="s">
        <v>8</v>
      </c>
      <c r="B6" s="31" t="s">
        <v>9</v>
      </c>
      <c r="C6" s="32"/>
      <c r="D6" s="33"/>
      <c r="E6" s="33"/>
      <c r="F6" s="170" t="s">
        <v>10</v>
      </c>
      <c r="G6" s="167"/>
      <c r="H6" s="166" t="s">
        <v>6</v>
      </c>
      <c r="I6" s="165"/>
      <c r="J6" s="165"/>
      <c r="K6" s="165"/>
      <c r="L6" s="165"/>
      <c r="M6" s="167"/>
      <c r="N6" s="168" t="s">
        <v>7</v>
      </c>
      <c r="O6" s="169"/>
    </row>
    <row r="7" spans="1:15" ht="120">
      <c r="A7" s="34" t="s">
        <v>11</v>
      </c>
      <c r="B7" s="34" t="s">
        <v>62</v>
      </c>
      <c r="C7" s="34" t="s">
        <v>12</v>
      </c>
      <c r="D7" s="35" t="s">
        <v>13</v>
      </c>
      <c r="E7" s="35" t="s">
        <v>14</v>
      </c>
      <c r="F7" s="35" t="s">
        <v>15</v>
      </c>
      <c r="G7" s="35" t="s">
        <v>16</v>
      </c>
      <c r="H7" s="36" t="s">
        <v>17</v>
      </c>
      <c r="I7" s="36" t="s">
        <v>18</v>
      </c>
      <c r="J7" s="36" t="s">
        <v>19</v>
      </c>
      <c r="K7" s="36" t="s">
        <v>20</v>
      </c>
      <c r="L7" s="36" t="s">
        <v>21</v>
      </c>
      <c r="M7" s="36" t="s">
        <v>22</v>
      </c>
      <c r="N7" s="37" t="s">
        <v>23</v>
      </c>
      <c r="O7" s="38" t="s">
        <v>24</v>
      </c>
    </row>
    <row r="8" spans="1:15" ht="27" customHeight="1">
      <c r="A8" s="39" t="s">
        <v>25</v>
      </c>
      <c r="B8" s="40"/>
      <c r="C8" s="55">
        <v>0</v>
      </c>
      <c r="D8" s="41">
        <f>IF(B5="Yes",1045,"0")</f>
        <v>1045</v>
      </c>
      <c r="E8" s="41">
        <f>COUNTIFS($I$8:I8,"Orbi Full")</f>
        <v>0</v>
      </c>
      <c r="F8" s="42">
        <v>8</v>
      </c>
      <c r="G8" s="43">
        <v>52</v>
      </c>
      <c r="H8" s="180" t="str">
        <f t="shared" ref="H8:H22" si="0">IF((((C8*0.3)*0.15)/7)=0,"",((C8*0.3)*0.15)/7)</f>
        <v/>
      </c>
      <c r="I8" s="44" t="str">
        <f t="shared" ref="I8:I22" si="1">IF(ISTEXT(B8),"Orbi Full","")</f>
        <v/>
      </c>
      <c r="J8" s="182" t="str">
        <f>IF(B8="","",IF(E8=1,'Data Validation'!$G$11,IF(AND(E8&gt;=2,E8&lt;=4),'Data Validation'!$G$12,IF(AND(E8&gt;=5,E8&lt;=7),'Data Validation'!$G$13,IF(E8&gt;7,'Data Validation'!$G$14,"")))))</f>
        <v/>
      </c>
      <c r="K8" s="186" t="str">
        <f>IF(J8='Data Validation'!$G$12,'Data Validation'!$H$12,IF(J8='Data Validation'!$G$13,'Data Validation'!$H$13,IF(J8='Data Validation'!$G$14,'Data Validation'!$H$14,IF(TRUE,""))))</f>
        <v/>
      </c>
      <c r="L8" s="184" t="str">
        <f t="shared" ref="L8:L22" si="2">IF(H8="","",(F8*H8)*0.3)</f>
        <v/>
      </c>
      <c r="M8" s="174" t="str">
        <f t="shared" ref="M8:M22" si="3">IFERROR(L8/((J8*12)),"")</f>
        <v/>
      </c>
      <c r="N8" s="175" t="str">
        <f t="shared" ref="N8:N22" si="4">IF(H8="","",H8*0.3*4.5)</f>
        <v/>
      </c>
      <c r="O8" s="176" t="str">
        <f t="shared" ref="O8:O22" si="5">IF(H8="","",H8*0.3*7000)</f>
        <v/>
      </c>
    </row>
    <row r="9" spans="1:15" ht="27" customHeight="1">
      <c r="A9" s="45" t="s">
        <v>25</v>
      </c>
      <c r="B9" s="46"/>
      <c r="C9" s="55">
        <v>0</v>
      </c>
      <c r="D9" s="48"/>
      <c r="E9" s="49">
        <f>COUNTIFS($I$8:I9,"Orbi Full")</f>
        <v>0</v>
      </c>
      <c r="F9" s="50">
        <v>8</v>
      </c>
      <c r="G9" s="51">
        <v>52</v>
      </c>
      <c r="H9" s="181" t="str">
        <f t="shared" si="0"/>
        <v/>
      </c>
      <c r="I9" s="52" t="str">
        <f t="shared" si="1"/>
        <v/>
      </c>
      <c r="J9" s="183" t="str">
        <f>IF(B9="","",IF(E9=1,'Data Validation'!$G$11,IF(AND(E9&gt;=2,E9&lt;=4),'Data Validation'!$G$12,IF(AND(E9&gt;=5,E9&lt;=7),'Data Validation'!$G$13,IF(E9&gt;7,'Data Validation'!$G$14,"")))))</f>
        <v/>
      </c>
      <c r="K9" s="187" t="str">
        <f>IF(J9='Data Validation'!$G$12,'Data Validation'!$H$12,IF(J9='Data Validation'!$G$13,'Data Validation'!$H$13,IF(J9='Data Validation'!$G$14,'Data Validation'!$H$14,IF(TRUE,""))))</f>
        <v/>
      </c>
      <c r="L9" s="185" t="str">
        <f t="shared" si="2"/>
        <v/>
      </c>
      <c r="M9" s="177" t="str">
        <f t="shared" si="3"/>
        <v/>
      </c>
      <c r="N9" s="178" t="str">
        <f t="shared" si="4"/>
        <v/>
      </c>
      <c r="O9" s="176" t="str">
        <f t="shared" si="5"/>
        <v/>
      </c>
    </row>
    <row r="10" spans="1:15" ht="27" customHeight="1">
      <c r="A10" s="53" t="s">
        <v>25</v>
      </c>
      <c r="B10" s="54"/>
      <c r="C10" s="55">
        <v>0</v>
      </c>
      <c r="D10" s="56"/>
      <c r="E10" s="57">
        <f>COUNTIFS($I$8:I10,"Orbi Full")</f>
        <v>0</v>
      </c>
      <c r="F10" s="50">
        <v>8</v>
      </c>
      <c r="G10" s="58">
        <v>52</v>
      </c>
      <c r="H10" s="181" t="str">
        <f t="shared" si="0"/>
        <v/>
      </c>
      <c r="I10" s="52" t="str">
        <f t="shared" si="1"/>
        <v/>
      </c>
      <c r="J10" s="183" t="str">
        <f>IF(B10="","",IF(E10=1,'Data Validation'!$G$11,IF(AND(E10&gt;=2,E10&lt;=4),'Data Validation'!$G$12,IF(AND(E10&gt;=5,E10&lt;=7),'Data Validation'!$G$13,IF(E10&gt;7,'Data Validation'!$G$14,"")))))</f>
        <v/>
      </c>
      <c r="K10" s="187" t="str">
        <f>IF(J10='Data Validation'!$G$12,'Data Validation'!$H$12,IF(J10='Data Validation'!$G$13,'Data Validation'!$H$13,IF(J10='Data Validation'!$G$14,'Data Validation'!$H$14,IF(TRUE,""))))</f>
        <v/>
      </c>
      <c r="L10" s="185" t="str">
        <f t="shared" si="2"/>
        <v/>
      </c>
      <c r="M10" s="177" t="str">
        <f t="shared" si="3"/>
        <v/>
      </c>
      <c r="N10" s="178" t="str">
        <f t="shared" si="4"/>
        <v/>
      </c>
      <c r="O10" s="176" t="str">
        <f t="shared" si="5"/>
        <v/>
      </c>
    </row>
    <row r="11" spans="1:15" ht="27" customHeight="1">
      <c r="A11" s="45" t="s">
        <v>25</v>
      </c>
      <c r="B11" s="59"/>
      <c r="C11" s="47">
        <v>0</v>
      </c>
      <c r="D11" s="48"/>
      <c r="E11" s="49">
        <f>COUNTIFS($I$8:I11,"Orbi Full")</f>
        <v>0</v>
      </c>
      <c r="F11" s="50">
        <v>8</v>
      </c>
      <c r="G11" s="51">
        <v>52</v>
      </c>
      <c r="H11" s="181" t="str">
        <f t="shared" si="0"/>
        <v/>
      </c>
      <c r="I11" s="52" t="str">
        <f t="shared" si="1"/>
        <v/>
      </c>
      <c r="J11" s="183" t="str">
        <f>IF(B11="","",IF(E11=1,'Data Validation'!$G$11,IF(AND(E11&gt;=2,E11&lt;=4),'Data Validation'!$G$12,IF(AND(E11&gt;=5,E11&lt;=7),'Data Validation'!$G$13,IF(E11&gt;7,'Data Validation'!$G$14,"")))))</f>
        <v/>
      </c>
      <c r="K11" s="187" t="str">
        <f>IF(J11='Data Validation'!$G$12,'Data Validation'!$H$12,IF(J11='Data Validation'!$G$13,'Data Validation'!$H$13,IF(J11='Data Validation'!$G$14,'Data Validation'!$H$14,IF(TRUE,""))))</f>
        <v/>
      </c>
      <c r="L11" s="185" t="str">
        <f t="shared" si="2"/>
        <v/>
      </c>
      <c r="M11" s="177" t="str">
        <f t="shared" si="3"/>
        <v/>
      </c>
      <c r="N11" s="178" t="str">
        <f t="shared" si="4"/>
        <v/>
      </c>
      <c r="O11" s="176" t="str">
        <f t="shared" si="5"/>
        <v/>
      </c>
    </row>
    <row r="12" spans="1:15" ht="27" customHeight="1">
      <c r="A12" s="53" t="s">
        <v>25</v>
      </c>
      <c r="B12" s="54"/>
      <c r="C12" s="55">
        <v>0</v>
      </c>
      <c r="D12" s="56"/>
      <c r="E12" s="57">
        <f>COUNTIFS($I$8:I12,"Orbi Full")</f>
        <v>0</v>
      </c>
      <c r="F12" s="50">
        <v>8</v>
      </c>
      <c r="G12" s="58">
        <v>52</v>
      </c>
      <c r="H12" s="181" t="str">
        <f t="shared" si="0"/>
        <v/>
      </c>
      <c r="I12" s="52" t="str">
        <f t="shared" si="1"/>
        <v/>
      </c>
      <c r="J12" s="183" t="str">
        <f>IF(B12="","",IF(E12=1,'Data Validation'!$G$11,IF(AND(E12&gt;=2,E12&lt;=4),'Data Validation'!$G$12,IF(AND(E12&gt;=5,E12&lt;=7),'Data Validation'!$G$13,IF(E12&gt;7,'Data Validation'!$G$14,"")))))</f>
        <v/>
      </c>
      <c r="K12" s="187" t="str">
        <f>IF(J12='Data Validation'!$G$12,'Data Validation'!$H$12,IF(J12='Data Validation'!$G$13,'Data Validation'!$H$13,IF(J12='Data Validation'!$G$14,'Data Validation'!$H$14,IF(TRUE,""))))</f>
        <v/>
      </c>
      <c r="L12" s="185" t="str">
        <f t="shared" si="2"/>
        <v/>
      </c>
      <c r="M12" s="177" t="str">
        <f t="shared" si="3"/>
        <v/>
      </c>
      <c r="N12" s="178" t="str">
        <f t="shared" si="4"/>
        <v/>
      </c>
      <c r="O12" s="176" t="str">
        <f t="shared" si="5"/>
        <v/>
      </c>
    </row>
    <row r="13" spans="1:15" ht="27" customHeight="1">
      <c r="A13" s="45" t="s">
        <v>25</v>
      </c>
      <c r="B13" s="59"/>
      <c r="C13" s="47">
        <v>0</v>
      </c>
      <c r="D13" s="48"/>
      <c r="E13" s="49">
        <f>COUNTIFS($I$8:I13,"Orbi Full")</f>
        <v>0</v>
      </c>
      <c r="F13" s="50">
        <v>8</v>
      </c>
      <c r="G13" s="51">
        <v>52</v>
      </c>
      <c r="H13" s="181" t="str">
        <f t="shared" si="0"/>
        <v/>
      </c>
      <c r="I13" s="52" t="str">
        <f t="shared" si="1"/>
        <v/>
      </c>
      <c r="J13" s="183" t="str">
        <f>IF(B13="","",IF(E13=1,'Data Validation'!$G$11,IF(AND(E13&gt;=2,E13&lt;=4),'Data Validation'!$G$12,IF(AND(E13&gt;=5,E13&lt;=7),'Data Validation'!$G$13,IF(E13&gt;7,'Data Validation'!$G$14,"")))))</f>
        <v/>
      </c>
      <c r="K13" s="187" t="str">
        <f>IF(J13='Data Validation'!$G$12,'Data Validation'!$H$12,IF(J13='Data Validation'!$G$13,'Data Validation'!$H$13,IF(J13='Data Validation'!$G$14,'Data Validation'!$H$14,IF(TRUE,""))))</f>
        <v/>
      </c>
      <c r="L13" s="185" t="str">
        <f t="shared" si="2"/>
        <v/>
      </c>
      <c r="M13" s="177" t="str">
        <f t="shared" si="3"/>
        <v/>
      </c>
      <c r="N13" s="178" t="str">
        <f t="shared" si="4"/>
        <v/>
      </c>
      <c r="O13" s="176" t="str">
        <f t="shared" si="5"/>
        <v/>
      </c>
    </row>
    <row r="14" spans="1:15" ht="27" customHeight="1">
      <c r="A14" s="53" t="s">
        <v>25</v>
      </c>
      <c r="B14" s="54"/>
      <c r="C14" s="55">
        <v>0</v>
      </c>
      <c r="D14" s="56"/>
      <c r="E14" s="57">
        <f>COUNTIFS($I$8:I14,"Orbi Full")</f>
        <v>0</v>
      </c>
      <c r="F14" s="50">
        <v>8</v>
      </c>
      <c r="G14" s="58">
        <v>52</v>
      </c>
      <c r="H14" s="181" t="str">
        <f t="shared" si="0"/>
        <v/>
      </c>
      <c r="I14" s="52" t="str">
        <f t="shared" si="1"/>
        <v/>
      </c>
      <c r="J14" s="183" t="str">
        <f>IF(B14="","",IF(E14=1,'Data Validation'!$G$11,IF(AND(E14&gt;=2,E14&lt;=4),'Data Validation'!$G$12,IF(AND(E14&gt;=5,E14&lt;=7),'Data Validation'!$G$13,IF(E14&gt;7,'Data Validation'!$G$14,"")))))</f>
        <v/>
      </c>
      <c r="K14" s="187" t="str">
        <f>IF(J14='Data Validation'!$G$12,'Data Validation'!$H$12,IF(J14='Data Validation'!$G$13,'Data Validation'!$H$13,IF(J14='Data Validation'!$G$14,'Data Validation'!$H$14,IF(TRUE,""))))</f>
        <v/>
      </c>
      <c r="L14" s="185" t="str">
        <f t="shared" si="2"/>
        <v/>
      </c>
      <c r="M14" s="177" t="str">
        <f t="shared" si="3"/>
        <v/>
      </c>
      <c r="N14" s="178" t="str">
        <f t="shared" si="4"/>
        <v/>
      </c>
      <c r="O14" s="176" t="str">
        <f t="shared" si="5"/>
        <v/>
      </c>
    </row>
    <row r="15" spans="1:15" ht="27" customHeight="1">
      <c r="A15" s="45" t="s">
        <v>25</v>
      </c>
      <c r="B15" s="59"/>
      <c r="C15" s="47">
        <v>0</v>
      </c>
      <c r="D15" s="48"/>
      <c r="E15" s="49">
        <f>COUNTIFS($I$8:I15,"Orbi Full")</f>
        <v>0</v>
      </c>
      <c r="F15" s="50">
        <v>8</v>
      </c>
      <c r="G15" s="51">
        <v>52</v>
      </c>
      <c r="H15" s="181" t="str">
        <f t="shared" si="0"/>
        <v/>
      </c>
      <c r="I15" s="52" t="str">
        <f t="shared" si="1"/>
        <v/>
      </c>
      <c r="J15" s="183" t="str">
        <f>IF(B15="","",IF(E15=1,'Data Validation'!$G$11,IF(AND(E15&gt;=2,E15&lt;=4),'Data Validation'!$G$12,IF(AND(E15&gt;=5,E15&lt;=7),'Data Validation'!$G$13,IF(E15&gt;7,'Data Validation'!$G$14,"")))))</f>
        <v/>
      </c>
      <c r="K15" s="187" t="str">
        <f>IF(J15='Data Validation'!$G$12,'Data Validation'!$H$12,IF(J15='Data Validation'!$G$13,'Data Validation'!$H$13,IF(J15='Data Validation'!$G$14,'Data Validation'!$H$14,IF(TRUE,""))))</f>
        <v/>
      </c>
      <c r="L15" s="185" t="str">
        <f t="shared" si="2"/>
        <v/>
      </c>
      <c r="M15" s="177" t="str">
        <f t="shared" si="3"/>
        <v/>
      </c>
      <c r="N15" s="178" t="str">
        <f t="shared" si="4"/>
        <v/>
      </c>
      <c r="O15" s="176" t="str">
        <f t="shared" si="5"/>
        <v/>
      </c>
    </row>
    <row r="16" spans="1:15" ht="28.5" customHeight="1">
      <c r="A16" s="45" t="s">
        <v>25</v>
      </c>
      <c r="B16" s="59"/>
      <c r="C16" s="47">
        <v>0</v>
      </c>
      <c r="D16" s="48"/>
      <c r="E16" s="49">
        <f>COUNTIFS($I$8:I16,"Orbi Full")</f>
        <v>0</v>
      </c>
      <c r="F16" s="50">
        <v>8</v>
      </c>
      <c r="G16" s="51">
        <v>52</v>
      </c>
      <c r="H16" s="181" t="str">
        <f t="shared" si="0"/>
        <v/>
      </c>
      <c r="I16" s="52" t="str">
        <f t="shared" si="1"/>
        <v/>
      </c>
      <c r="J16" s="183" t="str">
        <f>IF(B16="","",IF(E16=1,'Data Validation'!$G$11,IF(AND(E16&gt;=2,E16&lt;=4),'Data Validation'!$G$12,IF(AND(E16&gt;=5,E16&lt;=7),'Data Validation'!$G$13,IF(E16&gt;7,'Data Validation'!$G$14,"")))))</f>
        <v/>
      </c>
      <c r="K16" s="187" t="str">
        <f>IF(J16='Data Validation'!$G$12,'Data Validation'!$H$12,IF(J16='Data Validation'!$G$13,'Data Validation'!$H$13,IF(J16='Data Validation'!$G$14,'Data Validation'!$H$14,IF(TRUE,""))))</f>
        <v/>
      </c>
      <c r="L16" s="185" t="str">
        <f t="shared" si="2"/>
        <v/>
      </c>
      <c r="M16" s="177" t="str">
        <f t="shared" si="3"/>
        <v/>
      </c>
      <c r="N16" s="178" t="str">
        <f t="shared" si="4"/>
        <v/>
      </c>
      <c r="O16" s="176" t="str">
        <f t="shared" si="5"/>
        <v/>
      </c>
    </row>
    <row r="17" spans="1:15" ht="28.5" customHeight="1">
      <c r="A17" s="53" t="s">
        <v>25</v>
      </c>
      <c r="B17" s="54"/>
      <c r="C17" s="55">
        <v>0</v>
      </c>
      <c r="D17" s="56"/>
      <c r="E17" s="57">
        <f>COUNTIFS($I$8:I17,"Orbi Full")</f>
        <v>0</v>
      </c>
      <c r="F17" s="50">
        <v>8</v>
      </c>
      <c r="G17" s="58">
        <v>52</v>
      </c>
      <c r="H17" s="181" t="str">
        <f t="shared" si="0"/>
        <v/>
      </c>
      <c r="I17" s="52" t="str">
        <f t="shared" si="1"/>
        <v/>
      </c>
      <c r="J17" s="183" t="str">
        <f>IF(B17="","",IF(E17=1,'Data Validation'!$G$11,IF(AND(E17&gt;=2,E17&lt;=4),'Data Validation'!$G$12,IF(AND(E17&gt;=5,E17&lt;=7),'Data Validation'!$G$13,IF(E17&gt;7,'Data Validation'!$G$14,"")))))</f>
        <v/>
      </c>
      <c r="K17" s="187" t="str">
        <f>IF(J17='Data Validation'!$G$12,'Data Validation'!$H$12,IF(J17='Data Validation'!$G$13,'Data Validation'!$H$13,IF(J17='Data Validation'!$G$14,'Data Validation'!$H$14,IF(TRUE,""))))</f>
        <v/>
      </c>
      <c r="L17" s="185" t="str">
        <f t="shared" si="2"/>
        <v/>
      </c>
      <c r="M17" s="177" t="str">
        <f t="shared" si="3"/>
        <v/>
      </c>
      <c r="N17" s="178" t="str">
        <f t="shared" si="4"/>
        <v/>
      </c>
      <c r="O17" s="176" t="str">
        <f t="shared" si="5"/>
        <v/>
      </c>
    </row>
    <row r="18" spans="1:15" ht="26.25" customHeight="1">
      <c r="A18" s="45" t="s">
        <v>25</v>
      </c>
      <c r="B18" s="59"/>
      <c r="C18" s="47">
        <v>0</v>
      </c>
      <c r="D18" s="48"/>
      <c r="E18" s="49">
        <f>COUNTIFS($I$8:I18,"Orbi Full")</f>
        <v>0</v>
      </c>
      <c r="F18" s="50">
        <v>8</v>
      </c>
      <c r="G18" s="51">
        <v>52</v>
      </c>
      <c r="H18" s="181" t="str">
        <f t="shared" si="0"/>
        <v/>
      </c>
      <c r="I18" s="52" t="str">
        <f t="shared" si="1"/>
        <v/>
      </c>
      <c r="J18" s="183" t="str">
        <f>IF(B18="","",IF(E18=1,'Data Validation'!$G$11,IF(AND(E18&gt;=2,E18&lt;=4),'Data Validation'!$G$12,IF(AND(E18&gt;=5,E18&lt;=7),'Data Validation'!$G$13,IF(E18&gt;7,'Data Validation'!$G$14,"")))))</f>
        <v/>
      </c>
      <c r="K18" s="187" t="str">
        <f>IF(J18='Data Validation'!$G$12,'Data Validation'!$H$12,IF(J18='Data Validation'!$G$13,'Data Validation'!$H$13,IF(J18='Data Validation'!$G$14,'Data Validation'!$H$14,IF(TRUE,""))))</f>
        <v/>
      </c>
      <c r="L18" s="185" t="str">
        <f t="shared" si="2"/>
        <v/>
      </c>
      <c r="M18" s="177" t="str">
        <f t="shared" si="3"/>
        <v/>
      </c>
      <c r="N18" s="178" t="str">
        <f t="shared" si="4"/>
        <v/>
      </c>
      <c r="O18" s="176" t="str">
        <f t="shared" si="5"/>
        <v/>
      </c>
    </row>
    <row r="19" spans="1:15" ht="26.25" customHeight="1">
      <c r="A19" s="53" t="s">
        <v>25</v>
      </c>
      <c r="B19" s="54"/>
      <c r="C19" s="55">
        <v>0</v>
      </c>
      <c r="D19" s="56"/>
      <c r="E19" s="57">
        <f>COUNTIFS($I$8:I19,"Orbi Full")</f>
        <v>0</v>
      </c>
      <c r="F19" s="50">
        <v>8</v>
      </c>
      <c r="G19" s="58">
        <v>52</v>
      </c>
      <c r="H19" s="181" t="str">
        <f t="shared" si="0"/>
        <v/>
      </c>
      <c r="I19" s="52" t="str">
        <f t="shared" si="1"/>
        <v/>
      </c>
      <c r="J19" s="183" t="str">
        <f>IF(B19="","",IF(E19=1,'Data Validation'!$G$11,IF(AND(E19&gt;=2,E19&lt;=4),'Data Validation'!$G$12,IF(AND(E19&gt;=5,E19&lt;=7),'Data Validation'!$G$13,IF(E19&gt;7,'Data Validation'!$G$14,"")))))</f>
        <v/>
      </c>
      <c r="K19" s="187" t="str">
        <f>IF(J19='Data Validation'!$G$12,'Data Validation'!$H$12,IF(J19='Data Validation'!$G$13,'Data Validation'!$H$13,IF(J19='Data Validation'!$G$14,'Data Validation'!$H$14,IF(TRUE,""))))</f>
        <v/>
      </c>
      <c r="L19" s="185" t="str">
        <f t="shared" si="2"/>
        <v/>
      </c>
      <c r="M19" s="177" t="str">
        <f t="shared" si="3"/>
        <v/>
      </c>
      <c r="N19" s="178" t="str">
        <f t="shared" si="4"/>
        <v/>
      </c>
      <c r="O19" s="176" t="str">
        <f t="shared" si="5"/>
        <v/>
      </c>
    </row>
    <row r="20" spans="1:15" ht="24.75" customHeight="1">
      <c r="A20" s="45" t="s">
        <v>25</v>
      </c>
      <c r="B20" s="59"/>
      <c r="C20" s="47">
        <v>0</v>
      </c>
      <c r="D20" s="48"/>
      <c r="E20" s="49">
        <f>COUNTIFS($I$8:I20,"Orbi Full")</f>
        <v>0</v>
      </c>
      <c r="F20" s="50">
        <v>8</v>
      </c>
      <c r="G20" s="51">
        <v>52</v>
      </c>
      <c r="H20" s="181" t="str">
        <f t="shared" si="0"/>
        <v/>
      </c>
      <c r="I20" s="52" t="str">
        <f t="shared" si="1"/>
        <v/>
      </c>
      <c r="J20" s="183" t="str">
        <f>IF(B20="","",IF(E20=1,'Data Validation'!$G$11,IF(AND(E20&gt;=2,E20&lt;=4),'Data Validation'!$G$12,IF(AND(E20&gt;=5,E20&lt;=7),'Data Validation'!$G$13,IF(E20&gt;7,'Data Validation'!$G$14,"")))))</f>
        <v/>
      </c>
      <c r="K20" s="187" t="str">
        <f>IF(J20='Data Validation'!$G$12,'Data Validation'!$H$12,IF(J20='Data Validation'!$G$13,'Data Validation'!$H$13,IF(J20='Data Validation'!$G$14,'Data Validation'!$H$14,IF(TRUE,""))))</f>
        <v/>
      </c>
      <c r="L20" s="185" t="str">
        <f t="shared" si="2"/>
        <v/>
      </c>
      <c r="M20" s="177" t="str">
        <f t="shared" si="3"/>
        <v/>
      </c>
      <c r="N20" s="178" t="str">
        <f t="shared" si="4"/>
        <v/>
      </c>
      <c r="O20" s="176" t="str">
        <f t="shared" si="5"/>
        <v/>
      </c>
    </row>
    <row r="21" spans="1:15" ht="29.25" customHeight="1">
      <c r="A21" s="53" t="s">
        <v>25</v>
      </c>
      <c r="B21" s="54"/>
      <c r="C21" s="55">
        <v>0</v>
      </c>
      <c r="D21" s="56"/>
      <c r="E21" s="57">
        <f>COUNTIFS($I$8:I21,"Orbi Full")</f>
        <v>0</v>
      </c>
      <c r="F21" s="50">
        <v>8</v>
      </c>
      <c r="G21" s="58">
        <v>52</v>
      </c>
      <c r="H21" s="181" t="str">
        <f t="shared" si="0"/>
        <v/>
      </c>
      <c r="I21" s="52" t="str">
        <f t="shared" si="1"/>
        <v/>
      </c>
      <c r="J21" s="183" t="str">
        <f>IF(B21="","",IF(E21=1,'Data Validation'!$G$11,IF(AND(E21&gt;=2,E21&lt;=4),'Data Validation'!$G$12,IF(AND(E21&gt;=5,E21&lt;=7),'Data Validation'!$G$13,IF(E21&gt;7,'Data Validation'!$G$14,"")))))</f>
        <v/>
      </c>
      <c r="K21" s="187" t="str">
        <f>IF(J21='Data Validation'!$G$12,'Data Validation'!$H$12,IF(J21='Data Validation'!$G$13,'Data Validation'!$H$13,IF(J21='Data Validation'!$G$14,'Data Validation'!$H$14,IF(TRUE,""))))</f>
        <v/>
      </c>
      <c r="L21" s="185" t="str">
        <f t="shared" si="2"/>
        <v/>
      </c>
      <c r="M21" s="177" t="str">
        <f t="shared" si="3"/>
        <v/>
      </c>
      <c r="N21" s="178" t="str">
        <f t="shared" si="4"/>
        <v/>
      </c>
      <c r="O21" s="176" t="str">
        <f t="shared" si="5"/>
        <v/>
      </c>
    </row>
    <row r="22" spans="1:15" ht="28.5" customHeight="1">
      <c r="A22" s="45" t="s">
        <v>25</v>
      </c>
      <c r="B22" s="59"/>
      <c r="C22" s="47">
        <v>0</v>
      </c>
      <c r="D22" s="48"/>
      <c r="E22" s="49">
        <f>COUNTIFS($I$8:I22,"Orbi Full")</f>
        <v>0</v>
      </c>
      <c r="F22" s="50">
        <v>8</v>
      </c>
      <c r="G22" s="51">
        <v>52</v>
      </c>
      <c r="H22" s="181" t="str">
        <f t="shared" si="0"/>
        <v/>
      </c>
      <c r="I22" s="52" t="str">
        <f t="shared" si="1"/>
        <v/>
      </c>
      <c r="J22" s="52" t="str">
        <f>IF(B22="","",IF(E22=1,'Data Validation'!$G$11,IF(AND(E22&gt;=2,E22&lt;=4),'Data Validation'!$G$12,IF(AND(E22&gt;=5,E22&lt;=7),'Data Validation'!$G$13,IF(E22&gt;7,'Data Validation'!$G$14,"")))))</f>
        <v/>
      </c>
      <c r="K22" s="187" t="str">
        <f>IF(J22='Data Validation'!$G$12,'Data Validation'!$H$12,IF(J22='Data Validation'!$G$13,'Data Validation'!$H$13,IF(J22='Data Validation'!$G$14,'Data Validation'!$H$14,IF(TRUE,""))))</f>
        <v/>
      </c>
      <c r="L22" s="185" t="str">
        <f t="shared" si="2"/>
        <v/>
      </c>
      <c r="M22" s="177" t="str">
        <f t="shared" si="3"/>
        <v/>
      </c>
      <c r="N22" s="178" t="str">
        <f t="shared" si="4"/>
        <v/>
      </c>
      <c r="O22" s="179" t="str">
        <f t="shared" si="5"/>
        <v/>
      </c>
    </row>
    <row r="23" spans="1:15" ht="32.25" customHeight="1">
      <c r="A23" s="60"/>
      <c r="B23" s="61"/>
      <c r="C23" s="62"/>
      <c r="D23" s="63"/>
      <c r="E23" s="63"/>
      <c r="F23" s="63"/>
      <c r="G23" s="63"/>
      <c r="H23" s="64">
        <f>SUM(H8:H22)</f>
        <v>0</v>
      </c>
      <c r="I23" s="63"/>
      <c r="J23" s="65">
        <f>SUM(J8:J22)</f>
        <v>0</v>
      </c>
      <c r="K23" s="66"/>
      <c r="L23" s="67">
        <f>SUM(L8:L22)</f>
        <v>0</v>
      </c>
      <c r="M23" s="68" t="str">
        <f>IFERROR(L23/(J23*12),"0")</f>
        <v>0</v>
      </c>
      <c r="N23" s="69" t="str">
        <f>FIXED(SUM(N8:N22),0)&amp;" KG of CO₂"</f>
        <v>0 KG of CO₂</v>
      </c>
      <c r="O23" s="70" t="str">
        <f>FIXED(SUM(O8:O22),0)&amp;" M Liters of water"</f>
        <v>0 M Liters of water</v>
      </c>
    </row>
  </sheetData>
  <mergeCells count="6">
    <mergeCell ref="A4:C4"/>
    <mergeCell ref="H5:M5"/>
    <mergeCell ref="N5:O5"/>
    <mergeCell ref="F6:G6"/>
    <mergeCell ref="H6:M6"/>
    <mergeCell ref="N6:O6"/>
  </mergeCells>
  <dataValidations count="3">
    <dataValidation type="list" allowBlank="1" showInputMessage="1" showErrorMessage="1" sqref="B5" xr:uid="{00000000-0002-0000-0000-000000000000}">
      <formula1>"Yes,No"</formula1>
    </dataValidation>
    <dataValidation type="list" allowBlank="1" showInputMessage="1" showErrorMessage="1" sqref="B6" xr:uid="{00000000-0002-0000-0000-000001000000}">
      <formula1>"1 Year,2 Years"</formula1>
    </dataValidation>
    <dataValidation type="list" allowBlank="1" showInputMessage="1" showErrorMessage="1" sqref="B8:B22" xr:uid="{00000000-0002-0000-0000-000002000000}">
      <formula1>"Small | &lt; 50 covers,Medium | 50 - 150 covers,Large | &gt; 150 covers"</formula1>
    </dataValidation>
  </dataValidations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46"/>
  <sheetViews>
    <sheetView showGridLines="0" topLeftCell="A4" workbookViewId="0">
      <selection activeCell="M21" sqref="M21"/>
    </sheetView>
  </sheetViews>
  <sheetFormatPr baseColWidth="10" defaultColWidth="12.5" defaultRowHeight="15" customHeight="1"/>
  <cols>
    <col min="1" max="1" width="15.5" style="1" customWidth="1"/>
    <col min="2" max="2" width="12.1640625" style="1" customWidth="1"/>
    <col min="3" max="3" width="7.6640625" style="1" customWidth="1"/>
    <col min="4" max="4" width="11.1640625" style="1" customWidth="1"/>
    <col min="5" max="5" width="5.5" style="1" customWidth="1"/>
    <col min="6" max="6" width="11.1640625" style="1" customWidth="1"/>
    <col min="7" max="7" width="20.33203125" style="1" customWidth="1"/>
    <col min="8" max="8" width="40" style="1" customWidth="1"/>
    <col min="9" max="9" width="2.83203125" style="1" customWidth="1"/>
    <col min="10" max="10" width="18.1640625" style="1" customWidth="1"/>
    <col min="11" max="26" width="11.1640625" style="1" customWidth="1"/>
    <col min="27" max="27" width="12.5" style="1" customWidth="1"/>
    <col min="28" max="16384" width="12.5" style="1"/>
  </cols>
  <sheetData>
    <row r="1" spans="1:26" ht="25.5" customHeight="1">
      <c r="A1" s="102"/>
      <c r="B1" s="103"/>
      <c r="C1" s="103"/>
      <c r="D1" s="103"/>
      <c r="E1" s="103"/>
      <c r="F1" s="103"/>
      <c r="G1" s="103"/>
      <c r="H1" s="103"/>
      <c r="I1" s="103"/>
      <c r="J1" s="103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5"/>
    </row>
    <row r="2" spans="1:26" ht="48.75" customHeight="1">
      <c r="A2" s="106"/>
      <c r="B2" s="107"/>
      <c r="C2" s="107"/>
      <c r="D2" s="107"/>
      <c r="E2" s="107"/>
      <c r="F2" s="107"/>
      <c r="G2" s="107"/>
      <c r="H2" s="107"/>
      <c r="I2" s="107"/>
      <c r="J2" s="107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9"/>
    </row>
    <row r="3" spans="1:26" ht="15.75" customHeight="1">
      <c r="A3" s="106"/>
      <c r="B3" s="107"/>
      <c r="C3" s="107"/>
      <c r="D3" s="107"/>
      <c r="E3" s="107"/>
      <c r="F3" s="107"/>
      <c r="G3" s="107"/>
      <c r="H3" s="107"/>
      <c r="I3" s="107"/>
      <c r="J3" s="107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9"/>
    </row>
    <row r="4" spans="1:26" ht="15.75" customHeight="1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9"/>
    </row>
    <row r="5" spans="1:26" ht="15.75" customHeight="1">
      <c r="A5" s="106"/>
      <c r="B5" s="107"/>
      <c r="C5" s="107"/>
      <c r="D5" s="107"/>
      <c r="E5" s="107"/>
      <c r="F5" s="107"/>
      <c r="G5" s="107"/>
      <c r="H5" s="107"/>
      <c r="I5" s="107"/>
      <c r="J5" s="107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9"/>
    </row>
    <row r="6" spans="1:26" ht="35" customHeight="1">
      <c r="A6" s="171" t="s">
        <v>49</v>
      </c>
      <c r="B6" s="172"/>
      <c r="C6" s="172"/>
      <c r="D6" s="172"/>
      <c r="E6" s="172"/>
      <c r="F6" s="172"/>
      <c r="G6" s="172"/>
      <c r="H6" s="172"/>
      <c r="I6" s="172"/>
      <c r="J6" s="172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9"/>
    </row>
    <row r="7" spans="1:26" ht="15.75" customHeight="1">
      <c r="A7" s="106"/>
      <c r="B7" s="107"/>
      <c r="C7" s="107"/>
      <c r="D7" s="107"/>
      <c r="E7" s="107"/>
      <c r="F7" s="107"/>
      <c r="G7" s="107"/>
      <c r="H7" s="107"/>
      <c r="I7" s="107"/>
      <c r="J7" s="107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9"/>
    </row>
    <row r="8" spans="1:26" ht="25" customHeight="1">
      <c r="A8" s="173" t="str">
        <f>"Calculated for: "&amp;'Food Waste Calculator'!A4</f>
        <v>Calculated for: Hotel Name</v>
      </c>
      <c r="B8" s="172"/>
      <c r="C8" s="172"/>
      <c r="D8" s="172"/>
      <c r="E8" s="172"/>
      <c r="F8" s="172"/>
      <c r="G8" s="172"/>
      <c r="H8" s="172"/>
      <c r="I8" s="172"/>
      <c r="J8" s="172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9"/>
    </row>
    <row r="9" spans="1:26" ht="15.75" customHeight="1">
      <c r="A9" s="106"/>
      <c r="B9" s="110"/>
      <c r="C9" s="110"/>
      <c r="D9" s="110"/>
      <c r="E9" s="110"/>
      <c r="F9" s="110"/>
      <c r="G9" s="110"/>
      <c r="H9" s="110"/>
      <c r="I9" s="110"/>
      <c r="J9" s="107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9"/>
    </row>
    <row r="10" spans="1:26" ht="15.5" customHeight="1">
      <c r="A10" s="106"/>
      <c r="B10" s="111"/>
      <c r="C10" s="112"/>
      <c r="D10" s="112"/>
      <c r="E10" s="112"/>
      <c r="F10" s="112"/>
      <c r="G10" s="113"/>
      <c r="H10" s="114"/>
      <c r="I10" s="111"/>
      <c r="J10" s="107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9"/>
    </row>
    <row r="11" spans="1:26" ht="32" customHeight="1">
      <c r="A11" s="106"/>
      <c r="B11" s="107"/>
      <c r="C11" s="115" t="s">
        <v>50</v>
      </c>
      <c r="D11" s="116"/>
      <c r="E11" s="116"/>
      <c r="F11" s="116"/>
      <c r="G11" s="117"/>
      <c r="H11" s="118">
        <f>'Food Waste Calculator'!L23</f>
        <v>0</v>
      </c>
      <c r="I11" s="107"/>
      <c r="J11" s="107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9"/>
    </row>
    <row r="12" spans="1:26" ht="13.5" customHeight="1">
      <c r="A12" s="106"/>
      <c r="B12" s="119"/>
      <c r="C12" s="120"/>
      <c r="D12" s="121"/>
      <c r="E12" s="121"/>
      <c r="F12" s="121"/>
      <c r="G12" s="122"/>
      <c r="H12" s="123"/>
      <c r="I12" s="107"/>
      <c r="J12" s="107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9"/>
    </row>
    <row r="13" spans="1:26" ht="15" customHeight="1">
      <c r="A13" s="106"/>
      <c r="B13" s="124"/>
      <c r="C13" s="125"/>
      <c r="D13" s="125"/>
      <c r="E13" s="125"/>
      <c r="F13" s="125"/>
      <c r="G13" s="126"/>
      <c r="H13" s="127"/>
      <c r="I13" s="107"/>
      <c r="J13" s="107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9"/>
    </row>
    <row r="14" spans="1:26" ht="32" customHeight="1">
      <c r="A14" s="106"/>
      <c r="B14" s="107"/>
      <c r="C14" s="115" t="s">
        <v>51</v>
      </c>
      <c r="D14" s="116"/>
      <c r="E14" s="116"/>
      <c r="F14" s="116"/>
      <c r="G14" s="117"/>
      <c r="H14" s="128">
        <f>'Food Waste Calculator'!J23</f>
        <v>0</v>
      </c>
      <c r="I14" s="107"/>
      <c r="J14" s="107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9"/>
    </row>
    <row r="15" spans="1:26" ht="15.75" customHeight="1">
      <c r="A15" s="106"/>
      <c r="B15" s="107"/>
      <c r="C15" s="129"/>
      <c r="D15" s="116"/>
      <c r="E15" s="116"/>
      <c r="F15" s="130"/>
      <c r="G15" s="117"/>
      <c r="H15" s="131"/>
      <c r="I15" s="107"/>
      <c r="J15" s="107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9"/>
    </row>
    <row r="16" spans="1:26" ht="15.75" customHeight="1">
      <c r="A16" s="106"/>
      <c r="B16" s="107"/>
      <c r="C16" s="129"/>
      <c r="D16" s="116"/>
      <c r="E16" s="116"/>
      <c r="F16" s="132" t="s">
        <v>52</v>
      </c>
      <c r="G16" s="117"/>
      <c r="H16" s="133" t="str">
        <f>FIXED((COUNTIF('Food Waste Calculator'!I2:I17,"Orbi Full")),0)&amp;" x Orbi Full"</f>
        <v>0 x Orbi Full</v>
      </c>
      <c r="I16" s="107"/>
      <c r="J16" s="107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9"/>
    </row>
    <row r="17" spans="1:26" ht="15.75" customHeight="1">
      <c r="A17" s="106"/>
      <c r="B17" s="107"/>
      <c r="C17" s="129"/>
      <c r="D17" s="116"/>
      <c r="E17" s="116"/>
      <c r="F17" s="130"/>
      <c r="G17" s="117"/>
      <c r="H17" s="131"/>
      <c r="I17" s="107"/>
      <c r="J17" s="107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9"/>
    </row>
    <row r="18" spans="1:26" ht="15.75" customHeight="1">
      <c r="A18" s="106"/>
      <c r="B18" s="107"/>
      <c r="C18" s="129"/>
      <c r="D18" s="116"/>
      <c r="E18" s="116"/>
      <c r="F18" s="130"/>
      <c r="G18" s="117"/>
      <c r="H18" s="131"/>
      <c r="I18" s="107"/>
      <c r="J18" s="107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9"/>
    </row>
    <row r="19" spans="1:26" ht="18" customHeight="1">
      <c r="A19" s="106"/>
      <c r="B19" s="119"/>
      <c r="C19" s="120"/>
      <c r="D19" s="121"/>
      <c r="E19" s="121"/>
      <c r="F19" s="121"/>
      <c r="G19" s="122"/>
      <c r="H19" s="123"/>
      <c r="I19" s="107"/>
      <c r="J19" s="107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9"/>
    </row>
    <row r="20" spans="1:26" ht="18" customHeight="1">
      <c r="A20" s="106"/>
      <c r="B20" s="124"/>
      <c r="C20" s="124"/>
      <c r="D20" s="124"/>
      <c r="E20" s="124"/>
      <c r="F20" s="124"/>
      <c r="G20" s="134"/>
      <c r="H20" s="135"/>
      <c r="I20" s="107"/>
      <c r="J20" s="107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9"/>
    </row>
    <row r="21" spans="1:26" ht="27.75" customHeight="1">
      <c r="A21" s="106"/>
      <c r="B21" s="107"/>
      <c r="C21" s="115" t="s">
        <v>53</v>
      </c>
      <c r="D21" s="116"/>
      <c r="E21" s="116"/>
      <c r="F21" s="116"/>
      <c r="G21" s="117"/>
      <c r="H21" s="188" t="str">
        <f>'Food Waste Calculator'!M23</f>
        <v>0</v>
      </c>
      <c r="I21" s="107"/>
      <c r="J21" s="107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9"/>
    </row>
    <row r="22" spans="1:26" ht="14.25" customHeight="1">
      <c r="A22" s="106"/>
      <c r="B22" s="107"/>
      <c r="C22" s="129"/>
      <c r="D22" s="116"/>
      <c r="E22" s="116"/>
      <c r="F22" s="116"/>
      <c r="G22" s="117"/>
      <c r="H22" s="136"/>
      <c r="I22" s="107"/>
      <c r="J22" s="107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9"/>
    </row>
    <row r="23" spans="1:26" ht="8" customHeight="1">
      <c r="A23" s="106"/>
      <c r="B23" s="119"/>
      <c r="C23" s="120"/>
      <c r="D23" s="121"/>
      <c r="E23" s="121"/>
      <c r="F23" s="121"/>
      <c r="G23" s="122"/>
      <c r="H23" s="123"/>
      <c r="I23" s="107"/>
      <c r="J23" s="107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9"/>
    </row>
    <row r="24" spans="1:26" ht="20.25" customHeight="1">
      <c r="A24" s="106"/>
      <c r="B24" s="124"/>
      <c r="C24" s="125"/>
      <c r="D24" s="125"/>
      <c r="E24" s="125"/>
      <c r="F24" s="125"/>
      <c r="G24" s="126"/>
      <c r="H24" s="127"/>
      <c r="I24" s="107"/>
      <c r="J24" s="107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9"/>
    </row>
    <row r="25" spans="1:26" ht="32" customHeight="1">
      <c r="A25" s="106"/>
      <c r="B25" s="107"/>
      <c r="C25" s="137" t="s">
        <v>54</v>
      </c>
      <c r="D25" s="116"/>
      <c r="E25" s="116"/>
      <c r="F25" s="116"/>
      <c r="G25" s="117"/>
      <c r="H25" s="138" t="str">
        <f>'Food Waste Calculator'!N23</f>
        <v>0 KG of CO₂</v>
      </c>
      <c r="I25" s="107"/>
      <c r="J25" s="107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9"/>
    </row>
    <row r="26" spans="1:26" ht="10.5" customHeight="1">
      <c r="A26" s="106"/>
      <c r="B26" s="107"/>
      <c r="C26" s="139"/>
      <c r="D26" s="116"/>
      <c r="E26" s="116"/>
      <c r="F26" s="116"/>
      <c r="G26" s="117"/>
      <c r="H26" s="140"/>
      <c r="I26" s="107"/>
      <c r="J26" s="107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9"/>
    </row>
    <row r="27" spans="1:26" ht="37.5" customHeight="1">
      <c r="A27" s="106"/>
      <c r="B27" s="107"/>
      <c r="C27" s="139"/>
      <c r="D27" s="116"/>
      <c r="E27" s="116"/>
      <c r="F27" s="141" t="s">
        <v>55</v>
      </c>
      <c r="G27" s="117"/>
      <c r="H27" s="142" t="str">
        <f>FIXED((SUM('Food Waste Calculator'!N8:N22)/260),0)&amp;" Return Flights Amsterdam &lt;&gt; Paris"</f>
        <v>0 Return Flights Amsterdam &lt;&gt; Paris</v>
      </c>
      <c r="I27" s="107"/>
      <c r="J27" s="107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9"/>
    </row>
    <row r="28" spans="1:26" ht="8" customHeight="1">
      <c r="A28" s="106"/>
      <c r="B28" s="119"/>
      <c r="C28" s="120"/>
      <c r="D28" s="121"/>
      <c r="E28" s="121"/>
      <c r="F28" s="121"/>
      <c r="G28" s="122"/>
      <c r="H28" s="123"/>
      <c r="I28" s="107"/>
      <c r="J28" s="107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9"/>
    </row>
    <row r="29" spans="1:26" ht="20.25" customHeight="1">
      <c r="A29" s="106"/>
      <c r="B29" s="124"/>
      <c r="C29" s="143"/>
      <c r="D29" s="125"/>
      <c r="E29" s="125"/>
      <c r="F29" s="125"/>
      <c r="G29" s="126"/>
      <c r="H29" s="127"/>
      <c r="I29" s="107"/>
      <c r="J29" s="107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9"/>
    </row>
    <row r="30" spans="1:26" ht="32" customHeight="1">
      <c r="A30" s="106"/>
      <c r="B30" s="107"/>
      <c r="C30" s="137" t="s">
        <v>56</v>
      </c>
      <c r="D30" s="116"/>
      <c r="E30" s="116"/>
      <c r="F30" s="116"/>
      <c r="G30" s="117"/>
      <c r="H30" s="138" t="str">
        <f>FIXED(SUM('Food Waste Calculator'!O8:O22),0)&amp;" Million"</f>
        <v>0 Million</v>
      </c>
      <c r="I30" s="107"/>
      <c r="J30" s="107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9"/>
    </row>
    <row r="31" spans="1:26" ht="15.75" customHeight="1">
      <c r="A31" s="106"/>
      <c r="B31" s="107"/>
      <c r="C31" s="139"/>
      <c r="D31" s="116"/>
      <c r="E31" s="116"/>
      <c r="F31" s="116"/>
      <c r="G31" s="117"/>
      <c r="H31" s="140"/>
      <c r="I31" s="107"/>
      <c r="J31" s="107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9"/>
    </row>
    <row r="32" spans="1:26" ht="21.75" customHeight="1">
      <c r="A32" s="106"/>
      <c r="B32" s="107"/>
      <c r="C32" s="139"/>
      <c r="D32" s="116"/>
      <c r="E32" s="116"/>
      <c r="F32" s="141" t="s">
        <v>55</v>
      </c>
      <c r="G32" s="117"/>
      <c r="H32" s="142" t="str">
        <f>FIXED((SUM('Food Waste Calculator'!O8:O22)/2500000),0)&amp;" Olympic Swimming Pools"</f>
        <v>0 Olympic Swimming Pools</v>
      </c>
      <c r="I32" s="107"/>
      <c r="J32" s="107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9"/>
    </row>
    <row r="33" spans="1:26" ht="18" customHeight="1">
      <c r="A33" s="106"/>
      <c r="B33" s="119"/>
      <c r="C33" s="144"/>
      <c r="D33" s="119"/>
      <c r="E33" s="119"/>
      <c r="F33" s="119"/>
      <c r="G33" s="145"/>
      <c r="H33" s="146"/>
      <c r="I33" s="107"/>
      <c r="J33" s="107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9"/>
    </row>
    <row r="34" spans="1:26" ht="15.75" customHeight="1">
      <c r="A34" s="106"/>
      <c r="B34" s="124"/>
      <c r="C34" s="124"/>
      <c r="D34" s="124"/>
      <c r="E34" s="124"/>
      <c r="F34" s="124"/>
      <c r="G34" s="124"/>
      <c r="H34" s="124"/>
      <c r="I34" s="107"/>
      <c r="J34" s="107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9"/>
    </row>
    <row r="35" spans="1:26" ht="15.75" customHeight="1">
      <c r="A35" s="106"/>
      <c r="B35" s="107"/>
      <c r="C35" s="107"/>
      <c r="D35" s="107"/>
      <c r="E35" s="107"/>
      <c r="F35" s="107"/>
      <c r="G35" s="107"/>
      <c r="H35" s="107"/>
      <c r="I35" s="107"/>
      <c r="J35" s="107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9"/>
    </row>
    <row r="36" spans="1:26" ht="15.75" customHeight="1">
      <c r="A36" s="106"/>
      <c r="B36" s="107"/>
      <c r="C36" s="107"/>
      <c r="D36" s="107"/>
      <c r="E36" s="107"/>
      <c r="F36" s="107"/>
      <c r="G36" s="107"/>
      <c r="H36" s="107"/>
      <c r="I36" s="107"/>
      <c r="J36" s="107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9"/>
    </row>
    <row r="37" spans="1:26" ht="25" customHeight="1">
      <c r="A37" s="173" t="s">
        <v>57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9"/>
    </row>
    <row r="38" spans="1:26" ht="15.5" customHeight="1">
      <c r="A38" s="106"/>
      <c r="B38" s="110"/>
      <c r="C38" s="110"/>
      <c r="D38" s="110"/>
      <c r="E38" s="110"/>
      <c r="F38" s="110"/>
      <c r="G38" s="110"/>
      <c r="H38" s="110"/>
      <c r="I38" s="110"/>
      <c r="J38" s="107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9"/>
    </row>
    <row r="39" spans="1:26" ht="12" customHeight="1">
      <c r="A39" s="106"/>
      <c r="B39" s="111"/>
      <c r="C39" s="111"/>
      <c r="D39" s="111"/>
      <c r="E39" s="111"/>
      <c r="F39" s="111"/>
      <c r="G39" s="147"/>
      <c r="H39" s="148"/>
      <c r="I39" s="111"/>
      <c r="J39" s="107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9"/>
    </row>
    <row r="40" spans="1:26" ht="36.75" customHeight="1">
      <c r="A40" s="106"/>
      <c r="B40" s="107"/>
      <c r="C40" s="149" t="s">
        <v>58</v>
      </c>
      <c r="D40" s="150"/>
      <c r="E40" s="150"/>
      <c r="F40" s="150"/>
      <c r="G40" s="151"/>
      <c r="H40" s="152">
        <f>COUNTA('Food Waste Calculator'!$B$8:$B$22)</f>
        <v>0</v>
      </c>
      <c r="I40" s="107"/>
      <c r="J40" s="107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9"/>
    </row>
    <row r="41" spans="1:26" ht="8" customHeight="1">
      <c r="A41" s="106"/>
      <c r="B41" s="119"/>
      <c r="C41" s="153"/>
      <c r="D41" s="153"/>
      <c r="E41" s="153"/>
      <c r="F41" s="153"/>
      <c r="G41" s="154"/>
      <c r="H41" s="155"/>
      <c r="I41" s="107"/>
      <c r="J41" s="107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9"/>
    </row>
    <row r="42" spans="1:26" ht="20.25" customHeight="1">
      <c r="A42" s="106"/>
      <c r="B42" s="124"/>
      <c r="C42" s="156"/>
      <c r="D42" s="156"/>
      <c r="E42" s="156"/>
      <c r="F42" s="156"/>
      <c r="G42" s="134"/>
      <c r="H42" s="157"/>
      <c r="I42" s="107"/>
      <c r="J42" s="107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9"/>
    </row>
    <row r="43" spans="1:26" ht="32" customHeight="1">
      <c r="A43" s="106"/>
      <c r="B43" s="107"/>
      <c r="C43" s="149" t="s">
        <v>59</v>
      </c>
      <c r="D43" s="150"/>
      <c r="E43" s="150"/>
      <c r="F43" s="150"/>
      <c r="G43" s="151"/>
      <c r="H43" s="158">
        <f>SUM('Food Waste Calculator'!$C$8:$C$22)</f>
        <v>0</v>
      </c>
      <c r="I43" s="107"/>
      <c r="J43" s="107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9"/>
    </row>
    <row r="44" spans="1:26" ht="8" customHeight="1">
      <c r="A44" s="106"/>
      <c r="B44" s="119"/>
      <c r="C44" s="153"/>
      <c r="D44" s="153"/>
      <c r="E44" s="153"/>
      <c r="F44" s="153"/>
      <c r="G44" s="154"/>
      <c r="H44" s="155"/>
      <c r="I44" s="107"/>
      <c r="J44" s="107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9"/>
    </row>
    <row r="45" spans="1:26" ht="15" customHeight="1">
      <c r="A45" s="106"/>
      <c r="B45" s="124"/>
      <c r="C45" s="156"/>
      <c r="D45" s="156"/>
      <c r="E45" s="156"/>
      <c r="F45" s="156"/>
      <c r="G45" s="134"/>
      <c r="H45" s="157"/>
      <c r="I45" s="107"/>
      <c r="J45" s="107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9"/>
    </row>
    <row r="46" spans="1:26" ht="45" customHeight="1">
      <c r="A46" s="106"/>
      <c r="B46" s="107"/>
      <c r="C46" s="149" t="s">
        <v>60</v>
      </c>
      <c r="D46" s="150"/>
      <c r="E46" s="150"/>
      <c r="F46" s="150"/>
      <c r="G46" s="151"/>
      <c r="H46" s="159" t="str">
        <f>FIXED(SUM('Food Waste Calculator'!$H$8:$H$22),0)&amp;" KG"</f>
        <v>0 KG</v>
      </c>
      <c r="I46" s="107"/>
      <c r="J46" s="107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9"/>
    </row>
    <row r="47" spans="1:26" ht="8" customHeight="1">
      <c r="A47" s="106"/>
      <c r="B47" s="119"/>
      <c r="C47" s="144"/>
      <c r="D47" s="119"/>
      <c r="E47" s="119"/>
      <c r="F47" s="119"/>
      <c r="G47" s="145"/>
      <c r="H47" s="146"/>
      <c r="I47" s="107"/>
      <c r="J47" s="107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9"/>
    </row>
    <row r="48" spans="1:26" ht="15.75" customHeight="1">
      <c r="A48" s="106"/>
      <c r="B48" s="124"/>
      <c r="C48" s="124"/>
      <c r="D48" s="124"/>
      <c r="E48" s="124"/>
      <c r="F48" s="124"/>
      <c r="G48" s="124"/>
      <c r="H48" s="124"/>
      <c r="I48" s="107"/>
      <c r="J48" s="107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9"/>
    </row>
    <row r="49" spans="1:26" ht="15.75" customHeight="1">
      <c r="A49" s="106"/>
      <c r="B49" s="107"/>
      <c r="C49" s="107"/>
      <c r="D49" s="107"/>
      <c r="E49" s="107"/>
      <c r="F49" s="107"/>
      <c r="G49" s="107"/>
      <c r="H49" s="107"/>
      <c r="I49" s="107"/>
      <c r="J49" s="107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9"/>
    </row>
    <row r="50" spans="1:26" ht="15.75" customHeight="1">
      <c r="A50" s="106"/>
      <c r="B50" s="107"/>
      <c r="C50" s="107"/>
      <c r="D50" s="107"/>
      <c r="E50" s="107"/>
      <c r="F50" s="107"/>
      <c r="G50" s="107"/>
      <c r="H50" s="107"/>
      <c r="I50" s="107"/>
      <c r="J50" s="107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9"/>
    </row>
    <row r="51" spans="1:26" ht="15.75" customHeight="1">
      <c r="A51" s="106"/>
      <c r="B51" s="107"/>
      <c r="C51" s="107"/>
      <c r="D51" s="107"/>
      <c r="E51" s="107"/>
      <c r="F51" s="107"/>
      <c r="G51" s="107"/>
      <c r="H51" s="107"/>
      <c r="I51" s="107"/>
      <c r="J51" s="107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9"/>
    </row>
    <row r="52" spans="1:26" ht="15.75" customHeight="1">
      <c r="A52" s="106"/>
      <c r="B52" s="107"/>
      <c r="C52" s="107"/>
      <c r="D52" s="107"/>
      <c r="E52" s="107"/>
      <c r="F52" s="107"/>
      <c r="G52" s="107"/>
      <c r="H52" s="107"/>
      <c r="I52" s="107"/>
      <c r="J52" s="107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9"/>
    </row>
    <row r="53" spans="1:26" ht="15.75" customHeight="1">
      <c r="A53" s="106"/>
      <c r="B53" s="107"/>
      <c r="C53" s="107"/>
      <c r="D53" s="107"/>
      <c r="E53" s="107"/>
      <c r="F53" s="107"/>
      <c r="G53" s="107"/>
      <c r="H53" s="107"/>
      <c r="I53" s="107"/>
      <c r="J53" s="107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9"/>
    </row>
    <row r="54" spans="1:26" ht="15.75" customHeight="1">
      <c r="A54" s="160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9"/>
    </row>
    <row r="55" spans="1:26" ht="15.75" customHeight="1">
      <c r="A55" s="160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9"/>
    </row>
    <row r="56" spans="1:26" ht="15.75" customHeight="1">
      <c r="A56" s="160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9"/>
    </row>
    <row r="57" spans="1:26" ht="15.75" customHeight="1">
      <c r="A57" s="160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9"/>
    </row>
    <row r="58" spans="1:26" ht="15.75" customHeight="1">
      <c r="A58" s="160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9"/>
    </row>
    <row r="59" spans="1:26" ht="15.75" customHeight="1">
      <c r="A59" s="160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9"/>
    </row>
    <row r="60" spans="1:26" ht="15.75" customHeight="1">
      <c r="A60" s="160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9"/>
    </row>
    <row r="61" spans="1:26" ht="15.75" customHeight="1">
      <c r="A61" s="160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9"/>
    </row>
    <row r="62" spans="1:26" ht="15.75" customHeight="1">
      <c r="A62" s="160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9"/>
    </row>
    <row r="63" spans="1:26" ht="15.75" customHeight="1">
      <c r="A63" s="160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9"/>
    </row>
    <row r="64" spans="1:26" ht="15.75" customHeight="1">
      <c r="A64" s="160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9"/>
    </row>
    <row r="65" spans="1:26" ht="15.75" customHeight="1">
      <c r="A65" s="160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9"/>
    </row>
    <row r="66" spans="1:26" ht="15.75" customHeight="1">
      <c r="A66" s="160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9"/>
    </row>
    <row r="67" spans="1:26" ht="15.75" customHeight="1">
      <c r="A67" s="160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9"/>
    </row>
    <row r="68" spans="1:26" ht="15.75" customHeight="1">
      <c r="A68" s="160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9"/>
    </row>
    <row r="69" spans="1:26" ht="15.75" customHeight="1">
      <c r="A69" s="160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9"/>
    </row>
    <row r="70" spans="1:26" ht="15.75" customHeight="1">
      <c r="A70" s="160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9"/>
    </row>
    <row r="71" spans="1:26" ht="15.75" customHeight="1">
      <c r="A71" s="160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9"/>
    </row>
    <row r="72" spans="1:26" ht="15.75" customHeight="1">
      <c r="A72" s="160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9"/>
    </row>
    <row r="73" spans="1:26" ht="15.75" customHeight="1">
      <c r="A73" s="160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9"/>
    </row>
    <row r="74" spans="1:26" ht="15.75" customHeight="1">
      <c r="A74" s="160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9"/>
    </row>
    <row r="75" spans="1:26" ht="15.75" customHeight="1">
      <c r="A75" s="160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9"/>
    </row>
    <row r="76" spans="1:26" ht="15.75" customHeight="1">
      <c r="A76" s="160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9"/>
    </row>
    <row r="77" spans="1:26" ht="15.75" customHeight="1">
      <c r="A77" s="160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9"/>
    </row>
    <row r="78" spans="1:26" ht="15.75" customHeight="1">
      <c r="A78" s="160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9"/>
    </row>
    <row r="79" spans="1:26" ht="15.75" customHeight="1">
      <c r="A79" s="160"/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9"/>
    </row>
    <row r="80" spans="1:26" ht="15.75" customHeight="1">
      <c r="A80" s="160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9"/>
    </row>
    <row r="81" spans="1:26" ht="15.75" customHeight="1">
      <c r="A81" s="160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9"/>
    </row>
    <row r="82" spans="1:26" ht="15.75" customHeight="1">
      <c r="A82" s="160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9"/>
    </row>
    <row r="83" spans="1:26" ht="15.75" customHeight="1">
      <c r="A83" s="160"/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9"/>
    </row>
    <row r="84" spans="1:26" ht="15.75" customHeight="1">
      <c r="A84" s="160"/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9"/>
    </row>
    <row r="85" spans="1:26" ht="15.75" customHeight="1">
      <c r="A85" s="160"/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9"/>
    </row>
    <row r="86" spans="1:26" ht="15.75" customHeight="1">
      <c r="A86" s="160"/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9"/>
    </row>
    <row r="87" spans="1:26" ht="15.75" customHeight="1">
      <c r="A87" s="160"/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9"/>
    </row>
    <row r="88" spans="1:26" ht="15.75" customHeight="1">
      <c r="A88" s="160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9"/>
    </row>
    <row r="89" spans="1:26" ht="15.75" customHeight="1">
      <c r="A89" s="160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9"/>
    </row>
    <row r="90" spans="1:26" ht="15.75" customHeight="1">
      <c r="A90" s="160"/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9"/>
    </row>
    <row r="91" spans="1:26" ht="15.75" customHeight="1">
      <c r="A91" s="160"/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9"/>
    </row>
    <row r="92" spans="1:26" ht="15.75" customHeight="1">
      <c r="A92" s="160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9"/>
    </row>
    <row r="93" spans="1:26" ht="15.75" customHeight="1">
      <c r="A93" s="160"/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9"/>
    </row>
    <row r="94" spans="1:26" ht="15.75" customHeight="1">
      <c r="A94" s="160"/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9"/>
    </row>
    <row r="95" spans="1:26" ht="15.75" customHeight="1">
      <c r="A95" s="160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9"/>
    </row>
    <row r="96" spans="1:26" ht="15.75" customHeight="1">
      <c r="A96" s="160"/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9"/>
    </row>
    <row r="97" spans="1:26" ht="15.75" customHeight="1">
      <c r="A97" s="160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9"/>
    </row>
    <row r="98" spans="1:26" ht="15.75" customHeight="1">
      <c r="A98" s="160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9"/>
    </row>
    <row r="99" spans="1:26" ht="15.75" customHeight="1">
      <c r="A99" s="160"/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9"/>
    </row>
    <row r="100" spans="1:26" ht="15.75" customHeight="1">
      <c r="A100" s="160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9"/>
    </row>
    <row r="101" spans="1:26" ht="15.75" customHeight="1">
      <c r="A101" s="160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9"/>
    </row>
    <row r="102" spans="1:26" ht="15.75" customHeight="1">
      <c r="A102" s="160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9"/>
    </row>
    <row r="103" spans="1:26" ht="15.75" customHeight="1">
      <c r="A103" s="160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9"/>
    </row>
    <row r="104" spans="1:26" ht="15.75" customHeight="1">
      <c r="A104" s="160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9"/>
    </row>
    <row r="105" spans="1:26" ht="15.75" customHeight="1">
      <c r="A105" s="160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9"/>
    </row>
    <row r="106" spans="1:26" ht="15.75" customHeight="1">
      <c r="A106" s="160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9"/>
    </row>
    <row r="107" spans="1:26" ht="15.75" customHeight="1">
      <c r="A107" s="160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9"/>
    </row>
    <row r="108" spans="1:26" ht="15.75" customHeight="1">
      <c r="A108" s="160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9"/>
    </row>
    <row r="109" spans="1:26" ht="15.75" customHeight="1">
      <c r="A109" s="160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9"/>
    </row>
    <row r="110" spans="1:26" ht="15.75" customHeight="1">
      <c r="A110" s="160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9"/>
    </row>
    <row r="111" spans="1:26" ht="15.75" customHeight="1">
      <c r="A111" s="160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9"/>
    </row>
    <row r="112" spans="1:26" ht="15.75" customHeight="1">
      <c r="A112" s="160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9"/>
    </row>
    <row r="113" spans="1:26" ht="15.75" customHeight="1">
      <c r="A113" s="160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9"/>
    </row>
    <row r="114" spans="1:26" ht="15.75" customHeight="1">
      <c r="A114" s="160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9"/>
    </row>
    <row r="115" spans="1:26" ht="15.75" customHeight="1">
      <c r="A115" s="160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9"/>
    </row>
    <row r="116" spans="1:26" ht="15.75" customHeight="1">
      <c r="A116" s="160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9"/>
    </row>
    <row r="117" spans="1:26" ht="15.75" customHeight="1">
      <c r="A117" s="160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9"/>
    </row>
    <row r="118" spans="1:26" ht="15.75" customHeight="1">
      <c r="A118" s="160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9"/>
    </row>
    <row r="119" spans="1:26" ht="15.75" customHeight="1">
      <c r="A119" s="160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9"/>
    </row>
    <row r="120" spans="1:26" ht="15.75" customHeight="1">
      <c r="A120" s="160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9"/>
    </row>
    <row r="121" spans="1:26" ht="15.75" customHeight="1">
      <c r="A121" s="160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9"/>
    </row>
    <row r="122" spans="1:26" ht="15.75" customHeight="1">
      <c r="A122" s="160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9"/>
    </row>
    <row r="123" spans="1:26" ht="15.75" customHeight="1">
      <c r="A123" s="160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9"/>
    </row>
    <row r="124" spans="1:26" ht="15.75" customHeight="1">
      <c r="A124" s="160"/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9"/>
    </row>
    <row r="125" spans="1:26" ht="15.75" customHeight="1">
      <c r="A125" s="160"/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9"/>
    </row>
    <row r="126" spans="1:26" ht="15.75" customHeight="1">
      <c r="A126" s="160"/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9"/>
    </row>
    <row r="127" spans="1:26" ht="15.75" customHeight="1">
      <c r="A127" s="160"/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  <c r="Z127" s="109"/>
    </row>
    <row r="128" spans="1:26" ht="15.75" customHeight="1">
      <c r="A128" s="160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9"/>
    </row>
    <row r="129" spans="1:26" ht="15.75" customHeight="1">
      <c r="A129" s="160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9"/>
    </row>
    <row r="130" spans="1:26" ht="15.75" customHeight="1">
      <c r="A130" s="160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9"/>
    </row>
    <row r="131" spans="1:26" ht="15.75" customHeight="1">
      <c r="A131" s="160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9"/>
    </row>
    <row r="132" spans="1:26" ht="15.75" customHeight="1">
      <c r="A132" s="160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9"/>
    </row>
    <row r="133" spans="1:26" ht="15.75" customHeight="1">
      <c r="A133" s="160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9"/>
    </row>
    <row r="134" spans="1:26" ht="15.75" customHeight="1">
      <c r="A134" s="160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9"/>
    </row>
    <row r="135" spans="1:26" ht="15.75" customHeight="1">
      <c r="A135" s="160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9"/>
    </row>
    <row r="136" spans="1:26" ht="15.75" customHeight="1">
      <c r="A136" s="160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9"/>
    </row>
    <row r="137" spans="1:26" ht="15.75" customHeight="1">
      <c r="A137" s="160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  <c r="Z137" s="109"/>
    </row>
    <row r="138" spans="1:26" ht="15.75" customHeight="1">
      <c r="A138" s="160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9"/>
    </row>
    <row r="139" spans="1:26" ht="15.75" customHeight="1">
      <c r="A139" s="160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9"/>
    </row>
    <row r="140" spans="1:26" ht="15.75" customHeight="1">
      <c r="A140" s="160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  <c r="Z140" s="109"/>
    </row>
    <row r="141" spans="1:26" ht="15.75" customHeight="1">
      <c r="A141" s="160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  <c r="Z141" s="109"/>
    </row>
    <row r="142" spans="1:26" ht="15.75" customHeight="1">
      <c r="A142" s="160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9"/>
    </row>
    <row r="143" spans="1:26" ht="15.75" customHeight="1">
      <c r="A143" s="160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9"/>
    </row>
    <row r="144" spans="1:26" ht="15.75" customHeight="1">
      <c r="A144" s="160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9"/>
    </row>
    <row r="145" spans="1:26" ht="15.75" customHeight="1">
      <c r="A145" s="160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9"/>
    </row>
    <row r="146" spans="1:26" ht="15.75" customHeight="1">
      <c r="A146" s="160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08"/>
      <c r="Z146" s="109"/>
    </row>
    <row r="147" spans="1:26" ht="15.75" customHeight="1">
      <c r="A147" s="160"/>
      <c r="B147" s="108"/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9"/>
    </row>
    <row r="148" spans="1:26" ht="15.75" customHeight="1">
      <c r="A148" s="160"/>
      <c r="B148" s="108"/>
      <c r="C148" s="108"/>
      <c r="D148" s="108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  <c r="Z148" s="109"/>
    </row>
    <row r="149" spans="1:26" ht="15.75" customHeight="1">
      <c r="A149" s="160"/>
      <c r="B149" s="108"/>
      <c r="C149" s="108"/>
      <c r="D149" s="108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9"/>
    </row>
    <row r="150" spans="1:26" ht="15.75" customHeight="1">
      <c r="A150" s="160"/>
      <c r="B150" s="108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9"/>
    </row>
    <row r="151" spans="1:26" ht="15.75" customHeight="1">
      <c r="A151" s="160"/>
      <c r="B151" s="108"/>
      <c r="C151" s="108"/>
      <c r="D151" s="108"/>
      <c r="E151" s="108"/>
      <c r="F151" s="108"/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  <c r="V151" s="108"/>
      <c r="W151" s="108"/>
      <c r="X151" s="108"/>
      <c r="Y151" s="108"/>
      <c r="Z151" s="109"/>
    </row>
    <row r="152" spans="1:26" ht="15.75" customHeight="1">
      <c r="A152" s="160"/>
      <c r="B152" s="108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9"/>
    </row>
    <row r="153" spans="1:26" ht="15.75" customHeight="1">
      <c r="A153" s="160"/>
      <c r="B153" s="108"/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9"/>
    </row>
    <row r="154" spans="1:26" ht="15.75" customHeight="1">
      <c r="A154" s="160"/>
      <c r="B154" s="108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9"/>
    </row>
    <row r="155" spans="1:26" ht="15.75" customHeight="1">
      <c r="A155" s="160"/>
      <c r="B155" s="108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9"/>
    </row>
    <row r="156" spans="1:26" ht="15.75" customHeight="1">
      <c r="A156" s="160"/>
      <c r="B156" s="108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9"/>
    </row>
    <row r="157" spans="1:26" ht="15.75" customHeight="1">
      <c r="A157" s="160"/>
      <c r="B157" s="108"/>
      <c r="C157" s="108"/>
      <c r="D157" s="108"/>
      <c r="E157" s="108"/>
      <c r="F157" s="108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9"/>
    </row>
    <row r="158" spans="1:26" ht="15.75" customHeight="1">
      <c r="A158" s="160"/>
      <c r="B158" s="108"/>
      <c r="C158" s="108"/>
      <c r="D158" s="108"/>
      <c r="E158" s="108"/>
      <c r="F158" s="108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  <c r="X158" s="108"/>
      <c r="Y158" s="108"/>
      <c r="Z158" s="109"/>
    </row>
    <row r="159" spans="1:26" ht="15.75" customHeight="1">
      <c r="A159" s="160"/>
      <c r="B159" s="108"/>
      <c r="C159" s="108"/>
      <c r="D159" s="108"/>
      <c r="E159" s="108"/>
      <c r="F159" s="108"/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  <c r="X159" s="108"/>
      <c r="Y159" s="108"/>
      <c r="Z159" s="109"/>
    </row>
    <row r="160" spans="1:26" ht="15.75" customHeight="1">
      <c r="A160" s="160"/>
      <c r="B160" s="108"/>
      <c r="C160" s="108"/>
      <c r="D160" s="108"/>
      <c r="E160" s="108"/>
      <c r="F160" s="108"/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  <c r="Y160" s="108"/>
      <c r="Z160" s="109"/>
    </row>
    <row r="161" spans="1:26" ht="15.75" customHeight="1">
      <c r="A161" s="160"/>
      <c r="B161" s="108"/>
      <c r="C161" s="108"/>
      <c r="D161" s="108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9"/>
    </row>
    <row r="162" spans="1:26" ht="15.75" customHeight="1">
      <c r="A162" s="160"/>
      <c r="B162" s="108"/>
      <c r="C162" s="108"/>
      <c r="D162" s="108"/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  <c r="V162" s="108"/>
      <c r="W162" s="108"/>
      <c r="X162" s="108"/>
      <c r="Y162" s="108"/>
      <c r="Z162" s="109"/>
    </row>
    <row r="163" spans="1:26" ht="15.75" customHeight="1">
      <c r="A163" s="160"/>
      <c r="B163" s="108"/>
      <c r="C163" s="108"/>
      <c r="D163" s="108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  <c r="Z163" s="109"/>
    </row>
    <row r="164" spans="1:26" ht="15.75" customHeight="1">
      <c r="A164" s="160"/>
      <c r="B164" s="108"/>
      <c r="C164" s="108"/>
      <c r="D164" s="108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  <c r="V164" s="108"/>
      <c r="W164" s="108"/>
      <c r="X164" s="108"/>
      <c r="Y164" s="108"/>
      <c r="Z164" s="109"/>
    </row>
    <row r="165" spans="1:26" ht="15.75" customHeight="1">
      <c r="A165" s="160"/>
      <c r="B165" s="108"/>
      <c r="C165" s="108"/>
      <c r="D165" s="108"/>
      <c r="E165" s="108"/>
      <c r="F165" s="108"/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8"/>
      <c r="W165" s="108"/>
      <c r="X165" s="108"/>
      <c r="Y165" s="108"/>
      <c r="Z165" s="109"/>
    </row>
    <row r="166" spans="1:26" ht="15.75" customHeight="1">
      <c r="A166" s="160"/>
      <c r="B166" s="108"/>
      <c r="C166" s="108"/>
      <c r="D166" s="108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8"/>
      <c r="W166" s="108"/>
      <c r="X166" s="108"/>
      <c r="Y166" s="108"/>
      <c r="Z166" s="109"/>
    </row>
    <row r="167" spans="1:26" ht="15.75" customHeight="1">
      <c r="A167" s="160"/>
      <c r="B167" s="108"/>
      <c r="C167" s="108"/>
      <c r="D167" s="108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  <c r="Y167" s="108"/>
      <c r="Z167" s="109"/>
    </row>
    <row r="168" spans="1:26" ht="15.75" customHeight="1">
      <c r="A168" s="160"/>
      <c r="B168" s="108"/>
      <c r="C168" s="108"/>
      <c r="D168" s="108"/>
      <c r="E168" s="108"/>
      <c r="F168" s="108"/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08"/>
      <c r="Z168" s="109"/>
    </row>
    <row r="169" spans="1:26" ht="15.75" customHeight="1">
      <c r="A169" s="160"/>
      <c r="B169" s="108"/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8"/>
      <c r="Z169" s="109"/>
    </row>
    <row r="170" spans="1:26" ht="15.75" customHeight="1">
      <c r="A170" s="160"/>
      <c r="B170" s="108"/>
      <c r="C170" s="108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9"/>
    </row>
    <row r="171" spans="1:26" ht="15.75" customHeight="1">
      <c r="A171" s="160"/>
      <c r="B171" s="108"/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  <c r="Z171" s="109"/>
    </row>
    <row r="172" spans="1:26" ht="15.75" customHeight="1">
      <c r="A172" s="160"/>
      <c r="B172" s="108"/>
      <c r="C172" s="108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9"/>
    </row>
    <row r="173" spans="1:26" ht="15.75" customHeight="1">
      <c r="A173" s="160"/>
      <c r="B173" s="108"/>
      <c r="C173" s="108"/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  <c r="X173" s="108"/>
      <c r="Y173" s="108"/>
      <c r="Z173" s="109"/>
    </row>
    <row r="174" spans="1:26" ht="15.75" customHeight="1">
      <c r="A174" s="160"/>
      <c r="B174" s="108"/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9"/>
    </row>
    <row r="175" spans="1:26" ht="15.75" customHeight="1">
      <c r="A175" s="160"/>
      <c r="B175" s="108"/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  <c r="V175" s="108"/>
      <c r="W175" s="108"/>
      <c r="X175" s="108"/>
      <c r="Y175" s="108"/>
      <c r="Z175" s="109"/>
    </row>
    <row r="176" spans="1:26" ht="15.75" customHeight="1">
      <c r="A176" s="160"/>
      <c r="B176" s="108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08"/>
      <c r="P176" s="108"/>
      <c r="Q176" s="108"/>
      <c r="R176" s="108"/>
      <c r="S176" s="108"/>
      <c r="T176" s="108"/>
      <c r="U176" s="108"/>
      <c r="V176" s="108"/>
      <c r="W176" s="108"/>
      <c r="X176" s="108"/>
      <c r="Y176" s="108"/>
      <c r="Z176" s="109"/>
    </row>
    <row r="177" spans="1:26" ht="15.75" customHeight="1">
      <c r="A177" s="160"/>
      <c r="B177" s="108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8"/>
      <c r="S177" s="108"/>
      <c r="T177" s="108"/>
      <c r="U177" s="108"/>
      <c r="V177" s="108"/>
      <c r="W177" s="108"/>
      <c r="X177" s="108"/>
      <c r="Y177" s="108"/>
      <c r="Z177" s="109"/>
    </row>
    <row r="178" spans="1:26" ht="15.75" customHeight="1">
      <c r="A178" s="160"/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8"/>
      <c r="W178" s="108"/>
      <c r="X178" s="108"/>
      <c r="Y178" s="108"/>
      <c r="Z178" s="109"/>
    </row>
    <row r="179" spans="1:26" ht="15.75" customHeight="1">
      <c r="A179" s="160"/>
      <c r="B179" s="108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8"/>
      <c r="S179" s="108"/>
      <c r="T179" s="108"/>
      <c r="U179" s="108"/>
      <c r="V179" s="108"/>
      <c r="W179" s="108"/>
      <c r="X179" s="108"/>
      <c r="Y179" s="108"/>
      <c r="Z179" s="109"/>
    </row>
    <row r="180" spans="1:26" ht="15.75" customHeight="1">
      <c r="A180" s="160"/>
      <c r="B180" s="108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08"/>
      <c r="P180" s="108"/>
      <c r="Q180" s="108"/>
      <c r="R180" s="108"/>
      <c r="S180" s="108"/>
      <c r="T180" s="108"/>
      <c r="U180" s="108"/>
      <c r="V180" s="108"/>
      <c r="W180" s="108"/>
      <c r="X180" s="108"/>
      <c r="Y180" s="108"/>
      <c r="Z180" s="109"/>
    </row>
    <row r="181" spans="1:26" ht="15.75" customHeight="1">
      <c r="A181" s="160"/>
      <c r="B181" s="108"/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08"/>
      <c r="P181" s="108"/>
      <c r="Q181" s="108"/>
      <c r="R181" s="108"/>
      <c r="S181" s="108"/>
      <c r="T181" s="108"/>
      <c r="U181" s="108"/>
      <c r="V181" s="108"/>
      <c r="W181" s="108"/>
      <c r="X181" s="108"/>
      <c r="Y181" s="108"/>
      <c r="Z181" s="109"/>
    </row>
    <row r="182" spans="1:26" ht="15.75" customHeight="1">
      <c r="A182" s="160"/>
      <c r="B182" s="108"/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  <c r="Z182" s="109"/>
    </row>
    <row r="183" spans="1:26" ht="15.75" customHeight="1">
      <c r="A183" s="160"/>
      <c r="B183" s="108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9"/>
    </row>
    <row r="184" spans="1:26" ht="15.75" customHeight="1">
      <c r="A184" s="160"/>
      <c r="B184" s="108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9"/>
    </row>
    <row r="185" spans="1:26" ht="15.75" customHeight="1">
      <c r="A185" s="160"/>
      <c r="B185" s="108"/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08"/>
      <c r="P185" s="108"/>
      <c r="Q185" s="108"/>
      <c r="R185" s="108"/>
      <c r="S185" s="108"/>
      <c r="T185" s="108"/>
      <c r="U185" s="108"/>
      <c r="V185" s="108"/>
      <c r="W185" s="108"/>
      <c r="X185" s="108"/>
      <c r="Y185" s="108"/>
      <c r="Z185" s="109"/>
    </row>
    <row r="186" spans="1:26" ht="15.75" customHeight="1">
      <c r="A186" s="160"/>
      <c r="B186" s="108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  <c r="W186" s="108"/>
      <c r="X186" s="108"/>
      <c r="Y186" s="108"/>
      <c r="Z186" s="109"/>
    </row>
    <row r="187" spans="1:26" ht="15.75" customHeight="1">
      <c r="A187" s="160"/>
      <c r="B187" s="108"/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  <c r="X187" s="108"/>
      <c r="Y187" s="108"/>
      <c r="Z187" s="109"/>
    </row>
    <row r="188" spans="1:26" ht="15.75" customHeight="1">
      <c r="A188" s="160"/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  <c r="Z188" s="109"/>
    </row>
    <row r="189" spans="1:26" ht="15.75" customHeight="1">
      <c r="A189" s="160"/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  <c r="Z189" s="109"/>
    </row>
    <row r="190" spans="1:26" ht="15.75" customHeight="1">
      <c r="A190" s="160"/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9"/>
    </row>
    <row r="191" spans="1:26" ht="15.75" customHeight="1">
      <c r="A191" s="160"/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  <c r="Z191" s="109"/>
    </row>
    <row r="192" spans="1:26" ht="15.75" customHeight="1">
      <c r="A192" s="160"/>
      <c r="B192" s="108"/>
      <c r="C192" s="108"/>
      <c r="D192" s="108"/>
      <c r="E192" s="108"/>
      <c r="F192" s="108"/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  <c r="Z192" s="109"/>
    </row>
    <row r="193" spans="1:26" ht="15.75" customHeight="1">
      <c r="A193" s="160"/>
      <c r="B193" s="108"/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9"/>
    </row>
    <row r="194" spans="1:26" ht="15.75" customHeight="1">
      <c r="A194" s="160"/>
      <c r="B194" s="108"/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9"/>
    </row>
    <row r="195" spans="1:26" ht="15.75" customHeight="1">
      <c r="A195" s="160"/>
      <c r="B195" s="108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9"/>
    </row>
    <row r="196" spans="1:26" ht="15.75" customHeight="1">
      <c r="A196" s="160"/>
      <c r="B196" s="108"/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9"/>
    </row>
    <row r="197" spans="1:26" ht="15.75" customHeight="1">
      <c r="A197" s="160"/>
      <c r="B197" s="108"/>
      <c r="C197" s="108"/>
      <c r="D197" s="108"/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  <c r="Z197" s="109"/>
    </row>
    <row r="198" spans="1:26" ht="15.75" customHeight="1">
      <c r="A198" s="160"/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9"/>
    </row>
    <row r="199" spans="1:26" ht="15.75" customHeight="1">
      <c r="A199" s="160"/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9"/>
    </row>
    <row r="200" spans="1:26" ht="15.75" customHeight="1">
      <c r="A200" s="160"/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  <c r="Z200" s="109"/>
    </row>
    <row r="201" spans="1:26" ht="15.75" customHeight="1">
      <c r="A201" s="160"/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  <c r="Z201" s="109"/>
    </row>
    <row r="202" spans="1:26" ht="15.75" customHeight="1">
      <c r="A202" s="160"/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  <c r="Z202" s="109"/>
    </row>
    <row r="203" spans="1:26" ht="15.75" customHeight="1">
      <c r="A203" s="160"/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  <c r="Z203" s="109"/>
    </row>
    <row r="204" spans="1:26" ht="15.75" customHeight="1">
      <c r="A204" s="160"/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  <c r="W204" s="108"/>
      <c r="X204" s="108"/>
      <c r="Y204" s="108"/>
      <c r="Z204" s="109"/>
    </row>
    <row r="205" spans="1:26" ht="15.75" customHeight="1">
      <c r="A205" s="160"/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  <c r="W205" s="108"/>
      <c r="X205" s="108"/>
      <c r="Y205" s="108"/>
      <c r="Z205" s="109"/>
    </row>
    <row r="206" spans="1:26" ht="15.75" customHeight="1">
      <c r="A206" s="160"/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08"/>
      <c r="P206" s="108"/>
      <c r="Q206" s="108"/>
      <c r="R206" s="108"/>
      <c r="S206" s="108"/>
      <c r="T206" s="108"/>
      <c r="U206" s="108"/>
      <c r="V206" s="108"/>
      <c r="W206" s="108"/>
      <c r="X206" s="108"/>
      <c r="Y206" s="108"/>
      <c r="Z206" s="109"/>
    </row>
    <row r="207" spans="1:26" ht="15.75" customHeight="1">
      <c r="A207" s="160"/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08"/>
      <c r="P207" s="108"/>
      <c r="Q207" s="108"/>
      <c r="R207" s="108"/>
      <c r="S207" s="108"/>
      <c r="T207" s="108"/>
      <c r="U207" s="108"/>
      <c r="V207" s="108"/>
      <c r="W207" s="108"/>
      <c r="X207" s="108"/>
      <c r="Y207" s="108"/>
      <c r="Z207" s="109"/>
    </row>
    <row r="208" spans="1:26" ht="15.75" customHeight="1">
      <c r="A208" s="160"/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8"/>
      <c r="W208" s="108"/>
      <c r="X208" s="108"/>
      <c r="Y208" s="108"/>
      <c r="Z208" s="109"/>
    </row>
    <row r="209" spans="1:26" ht="15.75" customHeight="1">
      <c r="A209" s="160"/>
      <c r="B209" s="108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  <c r="Z209" s="109"/>
    </row>
    <row r="210" spans="1:26" ht="15.75" customHeight="1">
      <c r="A210" s="160"/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08"/>
      <c r="P210" s="108"/>
      <c r="Q210" s="108"/>
      <c r="R210" s="108"/>
      <c r="S210" s="108"/>
      <c r="T210" s="108"/>
      <c r="U210" s="108"/>
      <c r="V210" s="108"/>
      <c r="W210" s="108"/>
      <c r="X210" s="108"/>
      <c r="Y210" s="108"/>
      <c r="Z210" s="109"/>
    </row>
    <row r="211" spans="1:26" ht="15.75" customHeight="1">
      <c r="A211" s="160"/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/>
      <c r="S211" s="108"/>
      <c r="T211" s="108"/>
      <c r="U211" s="108"/>
      <c r="V211" s="108"/>
      <c r="W211" s="108"/>
      <c r="X211" s="108"/>
      <c r="Y211" s="108"/>
      <c r="Z211" s="109"/>
    </row>
    <row r="212" spans="1:26" ht="15.75" customHeight="1">
      <c r="A212" s="160"/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  <c r="Z212" s="109"/>
    </row>
    <row r="213" spans="1:26" ht="15.75" customHeight="1">
      <c r="A213" s="160"/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08"/>
      <c r="P213" s="108"/>
      <c r="Q213" s="108"/>
      <c r="R213" s="108"/>
      <c r="S213" s="108"/>
      <c r="T213" s="108"/>
      <c r="U213" s="108"/>
      <c r="V213" s="108"/>
      <c r="W213" s="108"/>
      <c r="X213" s="108"/>
      <c r="Y213" s="108"/>
      <c r="Z213" s="109"/>
    </row>
    <row r="214" spans="1:26" ht="15.75" customHeight="1">
      <c r="A214" s="160"/>
      <c r="B214" s="108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08"/>
      <c r="P214" s="108"/>
      <c r="Q214" s="108"/>
      <c r="R214" s="108"/>
      <c r="S214" s="108"/>
      <c r="T214" s="108"/>
      <c r="U214" s="108"/>
      <c r="V214" s="108"/>
      <c r="W214" s="108"/>
      <c r="X214" s="108"/>
      <c r="Y214" s="108"/>
      <c r="Z214" s="109"/>
    </row>
    <row r="215" spans="1:26" ht="15.75" customHeight="1">
      <c r="A215" s="160"/>
      <c r="B215" s="108"/>
      <c r="C215" s="108"/>
      <c r="D215" s="108"/>
      <c r="E215" s="108"/>
      <c r="F215" s="108"/>
      <c r="G215" s="108"/>
      <c r="H215" s="108"/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8"/>
      <c r="T215" s="108"/>
      <c r="U215" s="108"/>
      <c r="V215" s="108"/>
      <c r="W215" s="108"/>
      <c r="X215" s="108"/>
      <c r="Y215" s="108"/>
      <c r="Z215" s="109"/>
    </row>
    <row r="216" spans="1:26" ht="15.75" customHeight="1">
      <c r="A216" s="160"/>
      <c r="B216" s="108"/>
      <c r="C216" s="108"/>
      <c r="D216" s="108"/>
      <c r="E216" s="108"/>
      <c r="F216" s="108"/>
      <c r="G216" s="108"/>
      <c r="H216" s="108"/>
      <c r="I216" s="108"/>
      <c r="J216" s="108"/>
      <c r="K216" s="108"/>
      <c r="L216" s="108"/>
      <c r="M216" s="108"/>
      <c r="N216" s="108"/>
      <c r="O216" s="108"/>
      <c r="P216" s="108"/>
      <c r="Q216" s="108"/>
      <c r="R216" s="108"/>
      <c r="S216" s="108"/>
      <c r="T216" s="108"/>
      <c r="U216" s="108"/>
      <c r="V216" s="108"/>
      <c r="W216" s="108"/>
      <c r="X216" s="108"/>
      <c r="Y216" s="108"/>
      <c r="Z216" s="109"/>
    </row>
    <row r="217" spans="1:26" ht="15.75" customHeight="1">
      <c r="A217" s="160"/>
      <c r="B217" s="108"/>
      <c r="C217" s="108"/>
      <c r="D217" s="108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08"/>
      <c r="T217" s="108"/>
      <c r="U217" s="108"/>
      <c r="V217" s="108"/>
      <c r="W217" s="108"/>
      <c r="X217" s="108"/>
      <c r="Y217" s="108"/>
      <c r="Z217" s="109"/>
    </row>
    <row r="218" spans="1:26" ht="15.75" customHeight="1">
      <c r="A218" s="160"/>
      <c r="B218" s="108"/>
      <c r="C218" s="108"/>
      <c r="D218" s="108"/>
      <c r="E218" s="108"/>
      <c r="F218" s="108"/>
      <c r="G218" s="108"/>
      <c r="H218" s="108"/>
      <c r="I218" s="108"/>
      <c r="J218" s="108"/>
      <c r="K218" s="108"/>
      <c r="L218" s="108"/>
      <c r="M218" s="108"/>
      <c r="N218" s="108"/>
      <c r="O218" s="108"/>
      <c r="P218" s="108"/>
      <c r="Q218" s="108"/>
      <c r="R218" s="108"/>
      <c r="S218" s="108"/>
      <c r="T218" s="108"/>
      <c r="U218" s="108"/>
      <c r="V218" s="108"/>
      <c r="W218" s="108"/>
      <c r="X218" s="108"/>
      <c r="Y218" s="108"/>
      <c r="Z218" s="109"/>
    </row>
    <row r="219" spans="1:26" ht="15.75" customHeight="1">
      <c r="A219" s="160"/>
      <c r="B219" s="108"/>
      <c r="C219" s="108"/>
      <c r="D219" s="108"/>
      <c r="E219" s="108"/>
      <c r="F219" s="108"/>
      <c r="G219" s="108"/>
      <c r="H219" s="108"/>
      <c r="I219" s="108"/>
      <c r="J219" s="108"/>
      <c r="K219" s="108"/>
      <c r="L219" s="108"/>
      <c r="M219" s="108"/>
      <c r="N219" s="108"/>
      <c r="O219" s="108"/>
      <c r="P219" s="108"/>
      <c r="Q219" s="108"/>
      <c r="R219" s="108"/>
      <c r="S219" s="108"/>
      <c r="T219" s="108"/>
      <c r="U219" s="108"/>
      <c r="V219" s="108"/>
      <c r="W219" s="108"/>
      <c r="X219" s="108"/>
      <c r="Y219" s="108"/>
      <c r="Z219" s="109"/>
    </row>
    <row r="220" spans="1:26" ht="15.75" customHeight="1">
      <c r="A220" s="160"/>
      <c r="B220" s="108"/>
      <c r="C220" s="108"/>
      <c r="D220" s="108"/>
      <c r="E220" s="108"/>
      <c r="F220" s="108"/>
      <c r="G220" s="108"/>
      <c r="H220" s="108"/>
      <c r="I220" s="108"/>
      <c r="J220" s="108"/>
      <c r="K220" s="108"/>
      <c r="L220" s="108"/>
      <c r="M220" s="108"/>
      <c r="N220" s="108"/>
      <c r="O220" s="108"/>
      <c r="P220" s="108"/>
      <c r="Q220" s="108"/>
      <c r="R220" s="108"/>
      <c r="S220" s="108"/>
      <c r="T220" s="108"/>
      <c r="U220" s="108"/>
      <c r="V220" s="108"/>
      <c r="W220" s="108"/>
      <c r="X220" s="108"/>
      <c r="Y220" s="108"/>
      <c r="Z220" s="109"/>
    </row>
    <row r="221" spans="1:26" ht="15.75" customHeight="1">
      <c r="A221" s="160"/>
      <c r="B221" s="108"/>
      <c r="C221" s="108"/>
      <c r="D221" s="108"/>
      <c r="E221" s="108"/>
      <c r="F221" s="108"/>
      <c r="G221" s="108"/>
      <c r="H221" s="108"/>
      <c r="I221" s="108"/>
      <c r="J221" s="108"/>
      <c r="K221" s="108"/>
      <c r="L221" s="108"/>
      <c r="M221" s="108"/>
      <c r="N221" s="108"/>
      <c r="O221" s="108"/>
      <c r="P221" s="108"/>
      <c r="Q221" s="108"/>
      <c r="R221" s="108"/>
      <c r="S221" s="108"/>
      <c r="T221" s="108"/>
      <c r="U221" s="108"/>
      <c r="V221" s="108"/>
      <c r="W221" s="108"/>
      <c r="X221" s="108"/>
      <c r="Y221" s="108"/>
      <c r="Z221" s="109"/>
    </row>
    <row r="222" spans="1:26" ht="15.75" customHeight="1">
      <c r="A222" s="160"/>
      <c r="B222" s="108"/>
      <c r="C222" s="108"/>
      <c r="D222" s="108"/>
      <c r="E222" s="108"/>
      <c r="F222" s="108"/>
      <c r="G222" s="108"/>
      <c r="H222" s="108"/>
      <c r="I222" s="108"/>
      <c r="J222" s="108"/>
      <c r="K222" s="108"/>
      <c r="L222" s="108"/>
      <c r="M222" s="108"/>
      <c r="N222" s="108"/>
      <c r="O222" s="108"/>
      <c r="P222" s="108"/>
      <c r="Q222" s="108"/>
      <c r="R222" s="108"/>
      <c r="S222" s="108"/>
      <c r="T222" s="108"/>
      <c r="U222" s="108"/>
      <c r="V222" s="108"/>
      <c r="W222" s="108"/>
      <c r="X222" s="108"/>
      <c r="Y222" s="108"/>
      <c r="Z222" s="109"/>
    </row>
    <row r="223" spans="1:26" ht="15.75" customHeight="1">
      <c r="A223" s="160"/>
      <c r="B223" s="108"/>
      <c r="C223" s="108"/>
      <c r="D223" s="108"/>
      <c r="E223" s="108"/>
      <c r="F223" s="108"/>
      <c r="G223" s="108"/>
      <c r="H223" s="108"/>
      <c r="I223" s="108"/>
      <c r="J223" s="108"/>
      <c r="K223" s="108"/>
      <c r="L223" s="108"/>
      <c r="M223" s="108"/>
      <c r="N223" s="108"/>
      <c r="O223" s="108"/>
      <c r="P223" s="108"/>
      <c r="Q223" s="108"/>
      <c r="R223" s="108"/>
      <c r="S223" s="108"/>
      <c r="T223" s="108"/>
      <c r="U223" s="108"/>
      <c r="V223" s="108"/>
      <c r="W223" s="108"/>
      <c r="X223" s="108"/>
      <c r="Y223" s="108"/>
      <c r="Z223" s="109"/>
    </row>
    <row r="224" spans="1:26" ht="15.75" customHeight="1">
      <c r="A224" s="160"/>
      <c r="B224" s="108"/>
      <c r="C224" s="108"/>
      <c r="D224" s="108"/>
      <c r="E224" s="108"/>
      <c r="F224" s="108"/>
      <c r="G224" s="108"/>
      <c r="H224" s="108"/>
      <c r="I224" s="108"/>
      <c r="J224" s="108"/>
      <c r="K224" s="108"/>
      <c r="L224" s="108"/>
      <c r="M224" s="108"/>
      <c r="N224" s="108"/>
      <c r="O224" s="108"/>
      <c r="P224" s="108"/>
      <c r="Q224" s="108"/>
      <c r="R224" s="108"/>
      <c r="S224" s="108"/>
      <c r="T224" s="108"/>
      <c r="U224" s="108"/>
      <c r="V224" s="108"/>
      <c r="W224" s="108"/>
      <c r="X224" s="108"/>
      <c r="Y224" s="108"/>
      <c r="Z224" s="109"/>
    </row>
    <row r="225" spans="1:26" ht="15.75" customHeight="1">
      <c r="A225" s="160"/>
      <c r="B225" s="108"/>
      <c r="C225" s="108"/>
      <c r="D225" s="108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9"/>
    </row>
    <row r="226" spans="1:26" ht="15.75" customHeight="1">
      <c r="A226" s="160"/>
      <c r="B226" s="108"/>
      <c r="C226" s="108"/>
      <c r="D226" s="108"/>
      <c r="E226" s="108"/>
      <c r="F226" s="108"/>
      <c r="G226" s="108"/>
      <c r="H226" s="108"/>
      <c r="I226" s="108"/>
      <c r="J226" s="108"/>
      <c r="K226" s="108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9"/>
    </row>
    <row r="227" spans="1:26" ht="15.75" customHeight="1">
      <c r="A227" s="160"/>
      <c r="B227" s="108"/>
      <c r="C227" s="108"/>
      <c r="D227" s="108"/>
      <c r="E227" s="108"/>
      <c r="F227" s="108"/>
      <c r="G227" s="108"/>
      <c r="H227" s="108"/>
      <c r="I227" s="108"/>
      <c r="J227" s="108"/>
      <c r="K227" s="108"/>
      <c r="L227" s="108"/>
      <c r="M227" s="108"/>
      <c r="N227" s="108"/>
      <c r="O227" s="108"/>
      <c r="P227" s="108"/>
      <c r="Q227" s="108"/>
      <c r="R227" s="108"/>
      <c r="S227" s="108"/>
      <c r="T227" s="108"/>
      <c r="U227" s="108"/>
      <c r="V227" s="108"/>
      <c r="W227" s="108"/>
      <c r="X227" s="108"/>
      <c r="Y227" s="108"/>
      <c r="Z227" s="109"/>
    </row>
    <row r="228" spans="1:26" ht="15.75" customHeight="1">
      <c r="A228" s="160"/>
      <c r="B228" s="108"/>
      <c r="C228" s="108"/>
      <c r="D228" s="108"/>
      <c r="E228" s="108"/>
      <c r="F228" s="108"/>
      <c r="G228" s="108"/>
      <c r="H228" s="108"/>
      <c r="I228" s="108"/>
      <c r="J228" s="108"/>
      <c r="K228" s="108"/>
      <c r="L228" s="108"/>
      <c r="M228" s="108"/>
      <c r="N228" s="108"/>
      <c r="O228" s="108"/>
      <c r="P228" s="108"/>
      <c r="Q228" s="108"/>
      <c r="R228" s="108"/>
      <c r="S228" s="108"/>
      <c r="T228" s="108"/>
      <c r="U228" s="108"/>
      <c r="V228" s="108"/>
      <c r="W228" s="108"/>
      <c r="X228" s="108"/>
      <c r="Y228" s="108"/>
      <c r="Z228" s="109"/>
    </row>
    <row r="229" spans="1:26" ht="15.75" customHeight="1">
      <c r="A229" s="160"/>
      <c r="B229" s="108"/>
      <c r="C229" s="108"/>
      <c r="D229" s="108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  <c r="O229" s="108"/>
      <c r="P229" s="108"/>
      <c r="Q229" s="108"/>
      <c r="R229" s="108"/>
      <c r="S229" s="108"/>
      <c r="T229" s="108"/>
      <c r="U229" s="108"/>
      <c r="V229" s="108"/>
      <c r="W229" s="108"/>
      <c r="X229" s="108"/>
      <c r="Y229" s="108"/>
      <c r="Z229" s="109"/>
    </row>
    <row r="230" spans="1:26" ht="15.75" customHeight="1">
      <c r="A230" s="160"/>
      <c r="B230" s="108"/>
      <c r="C230" s="108"/>
      <c r="D230" s="108"/>
      <c r="E230" s="108"/>
      <c r="F230" s="108"/>
      <c r="G230" s="108"/>
      <c r="H230" s="108"/>
      <c r="I230" s="108"/>
      <c r="J230" s="108"/>
      <c r="K230" s="108"/>
      <c r="L230" s="108"/>
      <c r="M230" s="108"/>
      <c r="N230" s="108"/>
      <c r="O230" s="108"/>
      <c r="P230" s="108"/>
      <c r="Q230" s="108"/>
      <c r="R230" s="108"/>
      <c r="S230" s="108"/>
      <c r="T230" s="108"/>
      <c r="U230" s="108"/>
      <c r="V230" s="108"/>
      <c r="W230" s="108"/>
      <c r="X230" s="108"/>
      <c r="Y230" s="108"/>
      <c r="Z230" s="109"/>
    </row>
    <row r="231" spans="1:26" ht="15.75" customHeight="1">
      <c r="A231" s="160"/>
      <c r="B231" s="108"/>
      <c r="C231" s="108"/>
      <c r="D231" s="108"/>
      <c r="E231" s="108"/>
      <c r="F231" s="108"/>
      <c r="G231" s="108"/>
      <c r="H231" s="108"/>
      <c r="I231" s="108"/>
      <c r="J231" s="108"/>
      <c r="K231" s="108"/>
      <c r="L231" s="108"/>
      <c r="M231" s="108"/>
      <c r="N231" s="108"/>
      <c r="O231" s="108"/>
      <c r="P231" s="108"/>
      <c r="Q231" s="108"/>
      <c r="R231" s="108"/>
      <c r="S231" s="108"/>
      <c r="T231" s="108"/>
      <c r="U231" s="108"/>
      <c r="V231" s="108"/>
      <c r="W231" s="108"/>
      <c r="X231" s="108"/>
      <c r="Y231" s="108"/>
      <c r="Z231" s="109"/>
    </row>
    <row r="232" spans="1:26" ht="15.75" customHeight="1">
      <c r="A232" s="160"/>
      <c r="B232" s="108"/>
      <c r="C232" s="108"/>
      <c r="D232" s="108"/>
      <c r="E232" s="108"/>
      <c r="F232" s="108"/>
      <c r="G232" s="108"/>
      <c r="H232" s="108"/>
      <c r="I232" s="108"/>
      <c r="J232" s="108"/>
      <c r="K232" s="108"/>
      <c r="L232" s="108"/>
      <c r="M232" s="108"/>
      <c r="N232" s="108"/>
      <c r="O232" s="108"/>
      <c r="P232" s="108"/>
      <c r="Q232" s="108"/>
      <c r="R232" s="108"/>
      <c r="S232" s="108"/>
      <c r="T232" s="108"/>
      <c r="U232" s="108"/>
      <c r="V232" s="108"/>
      <c r="W232" s="108"/>
      <c r="X232" s="108"/>
      <c r="Y232" s="108"/>
      <c r="Z232" s="109"/>
    </row>
    <row r="233" spans="1:26" ht="15.75" customHeight="1">
      <c r="A233" s="160"/>
      <c r="B233" s="108"/>
      <c r="C233" s="108"/>
      <c r="D233" s="108"/>
      <c r="E233" s="108"/>
      <c r="F233" s="108"/>
      <c r="G233" s="108"/>
      <c r="H233" s="108"/>
      <c r="I233" s="108"/>
      <c r="J233" s="108"/>
      <c r="K233" s="108"/>
      <c r="L233" s="108"/>
      <c r="M233" s="108"/>
      <c r="N233" s="108"/>
      <c r="O233" s="108"/>
      <c r="P233" s="108"/>
      <c r="Q233" s="108"/>
      <c r="R233" s="108"/>
      <c r="S233" s="108"/>
      <c r="T233" s="108"/>
      <c r="U233" s="108"/>
      <c r="V233" s="108"/>
      <c r="W233" s="108"/>
      <c r="X233" s="108"/>
      <c r="Y233" s="108"/>
      <c r="Z233" s="109"/>
    </row>
    <row r="234" spans="1:26" ht="15.75" customHeight="1">
      <c r="A234" s="160"/>
      <c r="B234" s="108"/>
      <c r="C234" s="108"/>
      <c r="D234" s="108"/>
      <c r="E234" s="108"/>
      <c r="F234" s="108"/>
      <c r="G234" s="108"/>
      <c r="H234" s="108"/>
      <c r="I234" s="108"/>
      <c r="J234" s="108"/>
      <c r="K234" s="108"/>
      <c r="L234" s="108"/>
      <c r="M234" s="108"/>
      <c r="N234" s="108"/>
      <c r="O234" s="108"/>
      <c r="P234" s="108"/>
      <c r="Q234" s="108"/>
      <c r="R234" s="108"/>
      <c r="S234" s="108"/>
      <c r="T234" s="108"/>
      <c r="U234" s="108"/>
      <c r="V234" s="108"/>
      <c r="W234" s="108"/>
      <c r="X234" s="108"/>
      <c r="Y234" s="108"/>
      <c r="Z234" s="109"/>
    </row>
    <row r="235" spans="1:26" ht="15.75" customHeight="1">
      <c r="A235" s="160"/>
      <c r="B235" s="108"/>
      <c r="C235" s="108"/>
      <c r="D235" s="108"/>
      <c r="E235" s="108"/>
      <c r="F235" s="108"/>
      <c r="G235" s="108"/>
      <c r="H235" s="108"/>
      <c r="I235" s="108"/>
      <c r="J235" s="108"/>
      <c r="K235" s="108"/>
      <c r="L235" s="108"/>
      <c r="M235" s="108"/>
      <c r="N235" s="108"/>
      <c r="O235" s="108"/>
      <c r="P235" s="108"/>
      <c r="Q235" s="108"/>
      <c r="R235" s="108"/>
      <c r="S235" s="108"/>
      <c r="T235" s="108"/>
      <c r="U235" s="108"/>
      <c r="V235" s="108"/>
      <c r="W235" s="108"/>
      <c r="X235" s="108"/>
      <c r="Y235" s="108"/>
      <c r="Z235" s="109"/>
    </row>
    <row r="236" spans="1:26" ht="15.75" customHeight="1">
      <c r="A236" s="160"/>
      <c r="B236" s="108"/>
      <c r="C236" s="108"/>
      <c r="D236" s="108"/>
      <c r="E236" s="108"/>
      <c r="F236" s="108"/>
      <c r="G236" s="108"/>
      <c r="H236" s="108"/>
      <c r="I236" s="108"/>
      <c r="J236" s="108"/>
      <c r="K236" s="108"/>
      <c r="L236" s="108"/>
      <c r="M236" s="108"/>
      <c r="N236" s="108"/>
      <c r="O236" s="108"/>
      <c r="P236" s="108"/>
      <c r="Q236" s="108"/>
      <c r="R236" s="108"/>
      <c r="S236" s="108"/>
      <c r="T236" s="108"/>
      <c r="U236" s="108"/>
      <c r="V236" s="108"/>
      <c r="W236" s="108"/>
      <c r="X236" s="108"/>
      <c r="Y236" s="108"/>
      <c r="Z236" s="109"/>
    </row>
    <row r="237" spans="1:26" ht="15.75" customHeight="1">
      <c r="A237" s="160"/>
      <c r="B237" s="108"/>
      <c r="C237" s="108"/>
      <c r="D237" s="108"/>
      <c r="E237" s="108"/>
      <c r="F237" s="108"/>
      <c r="G237" s="108"/>
      <c r="H237" s="108"/>
      <c r="I237" s="108"/>
      <c r="J237" s="108"/>
      <c r="K237" s="108"/>
      <c r="L237" s="108"/>
      <c r="M237" s="108"/>
      <c r="N237" s="108"/>
      <c r="O237" s="108"/>
      <c r="P237" s="108"/>
      <c r="Q237" s="108"/>
      <c r="R237" s="108"/>
      <c r="S237" s="108"/>
      <c r="T237" s="108"/>
      <c r="U237" s="108"/>
      <c r="V237" s="108"/>
      <c r="W237" s="108"/>
      <c r="X237" s="108"/>
      <c r="Y237" s="108"/>
      <c r="Z237" s="109"/>
    </row>
    <row r="238" spans="1:26" ht="15.75" customHeight="1">
      <c r="A238" s="160"/>
      <c r="B238" s="108"/>
      <c r="C238" s="108"/>
      <c r="D238" s="108"/>
      <c r="E238" s="108"/>
      <c r="F238" s="108"/>
      <c r="G238" s="108"/>
      <c r="H238" s="108"/>
      <c r="I238" s="108"/>
      <c r="J238" s="108"/>
      <c r="K238" s="108"/>
      <c r="L238" s="108"/>
      <c r="M238" s="108"/>
      <c r="N238" s="108"/>
      <c r="O238" s="108"/>
      <c r="P238" s="108"/>
      <c r="Q238" s="108"/>
      <c r="R238" s="108"/>
      <c r="S238" s="108"/>
      <c r="T238" s="108"/>
      <c r="U238" s="108"/>
      <c r="V238" s="108"/>
      <c r="W238" s="108"/>
      <c r="X238" s="108"/>
      <c r="Y238" s="108"/>
      <c r="Z238" s="109"/>
    </row>
    <row r="239" spans="1:26" ht="15.75" customHeight="1">
      <c r="A239" s="160"/>
      <c r="B239" s="108"/>
      <c r="C239" s="108"/>
      <c r="D239" s="108"/>
      <c r="E239" s="108"/>
      <c r="F239" s="108"/>
      <c r="G239" s="108"/>
      <c r="H239" s="108"/>
      <c r="I239" s="108"/>
      <c r="J239" s="108"/>
      <c r="K239" s="108"/>
      <c r="L239" s="108"/>
      <c r="M239" s="108"/>
      <c r="N239" s="108"/>
      <c r="O239" s="108"/>
      <c r="P239" s="108"/>
      <c r="Q239" s="108"/>
      <c r="R239" s="108"/>
      <c r="S239" s="108"/>
      <c r="T239" s="108"/>
      <c r="U239" s="108"/>
      <c r="V239" s="108"/>
      <c r="W239" s="108"/>
      <c r="X239" s="108"/>
      <c r="Y239" s="108"/>
      <c r="Z239" s="109"/>
    </row>
    <row r="240" spans="1:26" ht="15.75" customHeight="1">
      <c r="A240" s="160"/>
      <c r="B240" s="108"/>
      <c r="C240" s="108"/>
      <c r="D240" s="108"/>
      <c r="E240" s="108"/>
      <c r="F240" s="108"/>
      <c r="G240" s="108"/>
      <c r="H240" s="108"/>
      <c r="I240" s="108"/>
      <c r="J240" s="108"/>
      <c r="K240" s="108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  <c r="Z240" s="109"/>
    </row>
    <row r="241" spans="1:26" ht="15.75" customHeight="1">
      <c r="A241" s="160"/>
      <c r="B241" s="108"/>
      <c r="C241" s="108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8"/>
      <c r="W241" s="108"/>
      <c r="X241" s="108"/>
      <c r="Y241" s="108"/>
      <c r="Z241" s="109"/>
    </row>
    <row r="242" spans="1:26" ht="15.75" customHeight="1">
      <c r="A242" s="160"/>
      <c r="B242" s="108"/>
      <c r="C242" s="108"/>
      <c r="D242" s="108"/>
      <c r="E242" s="108"/>
      <c r="F242" s="108"/>
      <c r="G242" s="108"/>
      <c r="H242" s="108"/>
      <c r="I242" s="108"/>
      <c r="J242" s="108"/>
      <c r="K242" s="108"/>
      <c r="L242" s="108"/>
      <c r="M242" s="108"/>
      <c r="N242" s="108"/>
      <c r="O242" s="108"/>
      <c r="P242" s="108"/>
      <c r="Q242" s="108"/>
      <c r="R242" s="108"/>
      <c r="S242" s="108"/>
      <c r="T242" s="108"/>
      <c r="U242" s="108"/>
      <c r="V242" s="108"/>
      <c r="W242" s="108"/>
      <c r="X242" s="108"/>
      <c r="Y242" s="108"/>
      <c r="Z242" s="109"/>
    </row>
    <row r="243" spans="1:26" ht="15.75" customHeight="1">
      <c r="A243" s="160"/>
      <c r="B243" s="108"/>
      <c r="C243" s="108"/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8"/>
      <c r="S243" s="108"/>
      <c r="T243" s="108"/>
      <c r="U243" s="108"/>
      <c r="V243" s="108"/>
      <c r="W243" s="108"/>
      <c r="X243" s="108"/>
      <c r="Y243" s="108"/>
      <c r="Z243" s="109"/>
    </row>
    <row r="244" spans="1:26" ht="15.75" customHeight="1">
      <c r="A244" s="160"/>
      <c r="B244" s="108"/>
      <c r="C244" s="108"/>
      <c r="D244" s="108"/>
      <c r="E244" s="108"/>
      <c r="F244" s="108"/>
      <c r="G244" s="108"/>
      <c r="H244" s="108"/>
      <c r="I244" s="108"/>
      <c r="J244" s="108"/>
      <c r="K244" s="108"/>
      <c r="L244" s="108"/>
      <c r="M244" s="108"/>
      <c r="N244" s="108"/>
      <c r="O244" s="108"/>
      <c r="P244" s="108"/>
      <c r="Q244" s="108"/>
      <c r="R244" s="108"/>
      <c r="S244" s="108"/>
      <c r="T244" s="108"/>
      <c r="U244" s="108"/>
      <c r="V244" s="108"/>
      <c r="W244" s="108"/>
      <c r="X244" s="108"/>
      <c r="Y244" s="108"/>
      <c r="Z244" s="109"/>
    </row>
    <row r="245" spans="1:26" ht="15.75" customHeight="1">
      <c r="A245" s="160"/>
      <c r="B245" s="108"/>
      <c r="C245" s="108"/>
      <c r="D245" s="108"/>
      <c r="E245" s="108"/>
      <c r="F245" s="108"/>
      <c r="G245" s="108"/>
      <c r="H245" s="108"/>
      <c r="I245" s="108"/>
      <c r="J245" s="108"/>
      <c r="K245" s="108"/>
      <c r="L245" s="108"/>
      <c r="M245" s="108"/>
      <c r="N245" s="108"/>
      <c r="O245" s="108"/>
      <c r="P245" s="108"/>
      <c r="Q245" s="108"/>
      <c r="R245" s="108"/>
      <c r="S245" s="108"/>
      <c r="T245" s="108"/>
      <c r="U245" s="108"/>
      <c r="V245" s="108"/>
      <c r="W245" s="108"/>
      <c r="X245" s="108"/>
      <c r="Y245" s="108"/>
      <c r="Z245" s="109"/>
    </row>
    <row r="246" spans="1:26" ht="15.75" customHeight="1">
      <c r="A246" s="161"/>
      <c r="B246" s="162"/>
      <c r="C246" s="162"/>
      <c r="D246" s="162"/>
      <c r="E246" s="162"/>
      <c r="F246" s="162"/>
      <c r="G246" s="162"/>
      <c r="H246" s="162"/>
      <c r="I246" s="162"/>
      <c r="J246" s="162"/>
      <c r="K246" s="162"/>
      <c r="L246" s="162"/>
      <c r="M246" s="162"/>
      <c r="N246" s="162"/>
      <c r="O246" s="162"/>
      <c r="P246" s="162"/>
      <c r="Q246" s="162"/>
      <c r="R246" s="162"/>
      <c r="S246" s="162"/>
      <c r="T246" s="162"/>
      <c r="U246" s="162"/>
      <c r="V246" s="162"/>
      <c r="W246" s="162"/>
      <c r="X246" s="162"/>
      <c r="Y246" s="162"/>
      <c r="Z246" s="163"/>
    </row>
  </sheetData>
  <mergeCells count="3">
    <mergeCell ref="A6:J6"/>
    <mergeCell ref="A8:J8"/>
    <mergeCell ref="A37:J37"/>
  </mergeCells>
  <pageMargins left="0.25" right="0.25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7"/>
  <sheetViews>
    <sheetView showGridLines="0" workbookViewId="0"/>
  </sheetViews>
  <sheetFormatPr baseColWidth="10" defaultColWidth="12.5" defaultRowHeight="15" customHeight="1"/>
  <cols>
    <col min="1" max="1" width="19.83203125" style="1" customWidth="1"/>
    <col min="2" max="2" width="24.33203125" style="1" customWidth="1"/>
    <col min="3" max="3" width="22" style="1" customWidth="1"/>
    <col min="4" max="4" width="33.33203125" style="1" customWidth="1"/>
    <col min="5" max="18" width="11.1640625" style="1" customWidth="1"/>
    <col min="19" max="19" width="12.5" style="1" customWidth="1"/>
    <col min="20" max="16384" width="12.5" style="1"/>
  </cols>
  <sheetData>
    <row r="1" spans="1:18" ht="15.75" customHeight="1">
      <c r="A1" s="71" t="s">
        <v>26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1:18" ht="15.7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8" ht="15.75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ht="15.75" customHeight="1">
      <c r="A4" s="73" t="s">
        <v>27</v>
      </c>
      <c r="B4" s="74"/>
      <c r="C4" s="74"/>
      <c r="D4" s="74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</row>
    <row r="5" spans="1:18" ht="15.75" customHeight="1">
      <c r="A5" s="75"/>
      <c r="B5" s="76" t="s">
        <v>28</v>
      </c>
      <c r="C5" s="76" t="s">
        <v>29</v>
      </c>
      <c r="D5" s="76" t="s">
        <v>30</v>
      </c>
      <c r="E5" s="77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</row>
    <row r="6" spans="1:18" ht="15.75" customHeight="1">
      <c r="A6" s="76" t="s">
        <v>31</v>
      </c>
      <c r="B6" s="78">
        <v>1</v>
      </c>
      <c r="C6" s="78">
        <v>4.0649999999999897</v>
      </c>
      <c r="D6" s="78">
        <v>1.106555</v>
      </c>
      <c r="E6" s="77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</row>
    <row r="7" spans="1:18" ht="15.75" customHeight="1">
      <c r="A7" s="76" t="s">
        <v>32</v>
      </c>
      <c r="B7" s="76" t="s">
        <v>33</v>
      </c>
      <c r="C7" s="79" t="s">
        <v>34</v>
      </c>
      <c r="D7" s="76" t="s">
        <v>35</v>
      </c>
      <c r="E7" s="77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spans="1:18" ht="15.75" customHeight="1">
      <c r="A8" s="80" t="s">
        <v>36</v>
      </c>
      <c r="B8" s="81">
        <f>B6*7</f>
        <v>7</v>
      </c>
      <c r="C8" s="82">
        <f>C6*7</f>
        <v>28.454999999999927</v>
      </c>
      <c r="D8" s="83">
        <f>D6*7</f>
        <v>7.7458849999999995</v>
      </c>
      <c r="E8" s="77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</row>
    <row r="9" spans="1:18" ht="15.75" customHeight="1">
      <c r="A9" s="84"/>
      <c r="B9" s="84"/>
      <c r="C9" s="84"/>
      <c r="D9" s="84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</row>
    <row r="10" spans="1:18" ht="15.75" customHeight="1">
      <c r="A10" s="72"/>
      <c r="B10" s="74"/>
      <c r="C10" s="73" t="s">
        <v>37</v>
      </c>
      <c r="D10" s="73" t="s">
        <v>38</v>
      </c>
      <c r="E10" s="72"/>
      <c r="F10" s="71" t="s">
        <v>39</v>
      </c>
      <c r="G10" s="71" t="s">
        <v>40</v>
      </c>
      <c r="H10" s="71" t="s">
        <v>41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</row>
    <row r="11" spans="1:18" ht="15.75" customHeight="1">
      <c r="A11" s="85" t="s">
        <v>42</v>
      </c>
      <c r="B11" s="86" t="s">
        <v>43</v>
      </c>
      <c r="C11" s="87">
        <v>179</v>
      </c>
      <c r="D11" s="87">
        <v>169</v>
      </c>
      <c r="E11" s="77"/>
      <c r="F11" s="88">
        <v>1</v>
      </c>
      <c r="G11" s="89">
        <v>419.25</v>
      </c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</row>
    <row r="12" spans="1:18" ht="15.75" customHeight="1">
      <c r="A12" s="90" t="s">
        <v>44</v>
      </c>
      <c r="B12" s="86" t="s">
        <v>45</v>
      </c>
      <c r="C12" s="87">
        <v>349</v>
      </c>
      <c r="D12" s="87">
        <v>327</v>
      </c>
      <c r="E12" s="77"/>
      <c r="F12" s="91">
        <v>45018</v>
      </c>
      <c r="G12" s="89">
        <v>290.25</v>
      </c>
      <c r="H12" s="92">
        <v>0.30769230769230799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</row>
    <row r="13" spans="1:18" ht="15.75" customHeight="1">
      <c r="A13" s="90" t="s">
        <v>46</v>
      </c>
      <c r="B13" s="86" t="s">
        <v>47</v>
      </c>
      <c r="C13" s="87">
        <v>449</v>
      </c>
      <c r="D13" s="87">
        <v>419.25</v>
      </c>
      <c r="E13" s="77"/>
      <c r="F13" s="91">
        <v>45112</v>
      </c>
      <c r="G13" s="89">
        <v>268.75</v>
      </c>
      <c r="H13" s="92">
        <v>0.35897435897435898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</row>
    <row r="14" spans="1:18" ht="15.75" customHeight="1">
      <c r="A14" s="84"/>
      <c r="B14" s="84"/>
      <c r="C14" s="84"/>
      <c r="D14" s="84"/>
      <c r="E14" s="72"/>
      <c r="F14" s="71" t="s">
        <v>48</v>
      </c>
      <c r="G14" s="89">
        <v>215</v>
      </c>
      <c r="H14" s="92">
        <v>0.487179487179487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</row>
    <row r="15" spans="1:18" ht="15.75" customHeight="1">
      <c r="A15" s="72"/>
      <c r="B15" s="72"/>
      <c r="C15" s="93"/>
      <c r="D15" s="72"/>
      <c r="E15" s="72"/>
      <c r="F15" s="88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</row>
    <row r="16" spans="1:18" ht="15.75" customHeight="1">
      <c r="A16" s="72"/>
      <c r="B16" s="94"/>
      <c r="C16" s="95"/>
      <c r="D16" s="96"/>
      <c r="E16" s="72"/>
      <c r="F16" s="97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</row>
    <row r="17" spans="1:18" ht="15.75" customHeight="1">
      <c r="A17" s="72"/>
      <c r="B17" s="72"/>
      <c r="C17" s="98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</row>
    <row r="18" spans="1:18" ht="15.75" customHeight="1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</row>
    <row r="19" spans="1:18" ht="15.75" customHeight="1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</row>
    <row r="20" spans="1:18" ht="15.75" customHeight="1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</row>
    <row r="21" spans="1:18" ht="15.75" customHeight="1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</row>
    <row r="22" spans="1:18" ht="15.75" customHeight="1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99"/>
      <c r="O22" s="72"/>
      <c r="P22" s="99"/>
      <c r="Q22" s="72"/>
      <c r="R22" s="72"/>
    </row>
    <row r="23" spans="1:18" ht="15.75" customHeight="1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</row>
    <row r="24" spans="1:18" ht="15.75" customHeight="1">
      <c r="A24" s="72"/>
      <c r="B24" s="72"/>
      <c r="C24" s="72"/>
      <c r="D24" s="72"/>
      <c r="E24" s="72"/>
      <c r="F24" s="72"/>
      <c r="G24" s="72"/>
      <c r="H24" s="100"/>
      <c r="I24" s="72"/>
      <c r="J24" s="99"/>
      <c r="K24" s="72"/>
      <c r="L24" s="72"/>
      <c r="M24" s="72"/>
      <c r="N24" s="72"/>
      <c r="O24" s="72"/>
      <c r="P24" s="72"/>
      <c r="Q24" s="72"/>
      <c r="R24" s="72"/>
    </row>
    <row r="25" spans="1:18" ht="15.75" customHeight="1">
      <c r="A25" s="72"/>
      <c r="B25" s="72"/>
      <c r="C25" s="72"/>
      <c r="D25" s="72"/>
      <c r="E25" s="72"/>
      <c r="F25" s="72"/>
      <c r="G25" s="72"/>
      <c r="H25" s="100"/>
      <c r="I25" s="72"/>
      <c r="J25" s="99"/>
      <c r="K25" s="72"/>
      <c r="L25" s="101"/>
      <c r="M25" s="72"/>
      <c r="N25" s="101"/>
      <c r="O25" s="72"/>
      <c r="P25" s="99"/>
      <c r="Q25" s="72"/>
      <c r="R25" s="72"/>
    </row>
    <row r="26" spans="1:18" ht="15.75" customHeight="1">
      <c r="A26" s="72"/>
      <c r="B26" s="72"/>
      <c r="C26" s="72"/>
      <c r="D26" s="72"/>
      <c r="E26" s="72"/>
      <c r="F26" s="72"/>
      <c r="G26" s="72"/>
      <c r="H26" s="100"/>
      <c r="I26" s="72"/>
      <c r="J26" s="99"/>
      <c r="K26" s="72"/>
      <c r="L26" s="101"/>
      <c r="M26" s="72"/>
      <c r="N26" s="101"/>
      <c r="O26" s="72"/>
      <c r="P26" s="72"/>
      <c r="Q26" s="72"/>
      <c r="R26" s="72"/>
    </row>
    <row r="27" spans="1:18" ht="15.75" customHeight="1">
      <c r="A27" s="72"/>
      <c r="B27" s="72"/>
      <c r="C27" s="72"/>
      <c r="D27" s="72"/>
      <c r="E27" s="72"/>
      <c r="F27" s="72"/>
      <c r="G27" s="72"/>
      <c r="H27" s="100"/>
      <c r="I27" s="72"/>
      <c r="J27" s="99"/>
      <c r="K27" s="72"/>
      <c r="L27" s="101"/>
      <c r="M27" s="72"/>
      <c r="N27" s="101"/>
      <c r="O27" s="72"/>
      <c r="P27" s="72"/>
      <c r="Q27" s="72"/>
      <c r="R27" s="72"/>
    </row>
    <row r="28" spans="1:18" ht="15.75" customHeight="1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</row>
    <row r="29" spans="1:18" ht="15.75" customHeight="1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</row>
    <row r="30" spans="1:18" ht="15.75" customHeight="1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</row>
    <row r="31" spans="1:18" ht="15.75" customHeight="1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</row>
    <row r="32" spans="1:18" ht="15.75" customHeight="1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</row>
    <row r="33" spans="1:18" ht="15.75" customHeight="1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101"/>
      <c r="O33" s="72"/>
      <c r="P33" s="72"/>
      <c r="Q33" s="72"/>
      <c r="R33" s="72"/>
    </row>
    <row r="34" spans="1:18" ht="15.75" customHeight="1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101"/>
      <c r="O34" s="72"/>
      <c r="P34" s="72"/>
      <c r="Q34" s="72"/>
      <c r="R34" s="72"/>
    </row>
    <row r="35" spans="1:18" ht="15.75" customHeight="1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101"/>
      <c r="O35" s="72"/>
      <c r="P35" s="72"/>
      <c r="Q35" s="72"/>
      <c r="R35" s="72"/>
    </row>
    <row r="36" spans="1:18" ht="15.75" customHeight="1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</row>
    <row r="37" spans="1:18" ht="15.75" customHeight="1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Food Waste Calculator</vt:lpstr>
      <vt:lpstr>Summary of Business Case</vt:lpstr>
      <vt:lpstr>Data Validation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Richard Beks</cp:lastModifiedBy>
  <dcterms:modified xsi:type="dcterms:W3CDTF">2023-08-14T12:17:06Z</dcterms:modified>
</cp:coreProperties>
</file>